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80" windowHeight="11700" tabRatio="736" activeTab="4"/>
  </bookViews>
  <sheets>
    <sheet name="Gr変形" sheetId="15" r:id="rId1"/>
    <sheet name="Gr曲げモーメント" sheetId="17" r:id="rId2"/>
    <sheet name="Gr軸力" sheetId="20" r:id="rId3"/>
    <sheet name="Gr荷重" sheetId="21" r:id="rId4"/>
    <sheet name="梁_線形ツール" sheetId="14" r:id="rId5"/>
    <sheet name="I 断面1" sheetId="16" r:id="rId6"/>
    <sheet name="Sheet3" sheetId="3" r:id="rId7"/>
  </sheets>
  <definedNames>
    <definedName name="solver_adj" localSheetId="4" hidden="1">梁_線形ツール!$E$8:$G$30</definedName>
    <definedName name="solver_cvg" localSheetId="4" hidden="1">0.0001</definedName>
    <definedName name="solver_drv" localSheetId="4" hidden="1">2</definedName>
    <definedName name="solver_eng" localSheetId="4" hidden="1">1</definedName>
    <definedName name="solver_est" localSheetId="4" hidden="1">1</definedName>
    <definedName name="solver_itr" localSheetId="4" hidden="1">2147483647</definedName>
    <definedName name="solver_mip" localSheetId="4" hidden="1">2147483647</definedName>
    <definedName name="solver_mni" localSheetId="4" hidden="1">30</definedName>
    <definedName name="solver_mrt" localSheetId="4" hidden="1">0.075</definedName>
    <definedName name="solver_msl" localSheetId="4" hidden="1">2</definedName>
    <definedName name="solver_neg" localSheetId="4" hidden="1">2</definedName>
    <definedName name="solver_nod" localSheetId="4" hidden="1">2147483647</definedName>
    <definedName name="solver_num" localSheetId="4" hidden="1">0</definedName>
    <definedName name="solver_nwt" localSheetId="4" hidden="1">1</definedName>
    <definedName name="solver_opt" localSheetId="4" hidden="1">梁_線形ツール!$M$40</definedName>
    <definedName name="solver_pre" localSheetId="4" hidden="1">0.000001</definedName>
    <definedName name="solver_rbv" localSheetId="4" hidden="1">1</definedName>
    <definedName name="solver_rlx" localSheetId="4" hidden="1">2</definedName>
    <definedName name="solver_rsd" localSheetId="4" hidden="1">0</definedName>
    <definedName name="solver_scl" localSheetId="4" hidden="1">1</definedName>
    <definedName name="solver_sho" localSheetId="4" hidden="1">2</definedName>
    <definedName name="solver_ssz" localSheetId="4" hidden="1">100</definedName>
    <definedName name="solver_tim" localSheetId="4" hidden="1">2147483647</definedName>
    <definedName name="solver_tol" localSheetId="4" hidden="1">0.01</definedName>
    <definedName name="solver_typ" localSheetId="4" hidden="1">2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AV48" i="14" l="1"/>
  <c r="AV49" i="14"/>
  <c r="AV50" i="14"/>
  <c r="AV51" i="14"/>
  <c r="AV52" i="14"/>
  <c r="AV53" i="14"/>
  <c r="AV54" i="14"/>
  <c r="AV55" i="14"/>
  <c r="AV56" i="14"/>
  <c r="AV57" i="14"/>
  <c r="AV58" i="14"/>
  <c r="AV59" i="14"/>
  <c r="AV60" i="14"/>
  <c r="AV61" i="14"/>
  <c r="AV62" i="14"/>
  <c r="AV63" i="14"/>
  <c r="AV64" i="14"/>
  <c r="AV65" i="14"/>
  <c r="AV66" i="14"/>
  <c r="AV67" i="14"/>
  <c r="AV68" i="14"/>
  <c r="AV69" i="14"/>
  <c r="AV70" i="14"/>
  <c r="AV47" i="14"/>
  <c r="AW42" i="14" l="1"/>
  <c r="AW40" i="14"/>
  <c r="AW41" i="14"/>
  <c r="C25" i="16" l="1"/>
  <c r="B25" i="16"/>
  <c r="C14" i="16"/>
  <c r="B14" i="16"/>
  <c r="D13" i="16"/>
  <c r="C13" i="16"/>
  <c r="C15" i="16" s="1"/>
  <c r="B13" i="16"/>
  <c r="H13" i="16" s="1"/>
  <c r="D25" i="16" l="1"/>
  <c r="H14" i="16"/>
  <c r="G25" i="16"/>
  <c r="E13" i="16"/>
  <c r="E14" i="16"/>
  <c r="B15" i="16"/>
  <c r="D15" i="16"/>
  <c r="E25" i="16"/>
  <c r="H25" i="16" l="1"/>
  <c r="I25" i="16" s="1"/>
  <c r="F14" i="16"/>
  <c r="G14" i="16"/>
  <c r="E15" i="16"/>
  <c r="F15" i="16" s="1"/>
  <c r="H15" i="16"/>
  <c r="H16" i="16" s="1"/>
  <c r="G13" i="16"/>
  <c r="F13" i="16"/>
  <c r="E16" i="16" l="1"/>
  <c r="B18" i="16" s="1"/>
  <c r="G15" i="16"/>
  <c r="G16" i="16" s="1"/>
  <c r="F16" i="16"/>
  <c r="B19" i="16" l="1"/>
  <c r="B20" i="16" s="1"/>
  <c r="B21" i="16" s="1"/>
  <c r="V31" i="14" l="1"/>
  <c r="U31" i="14"/>
  <c r="V30" i="14"/>
  <c r="U30" i="14"/>
  <c r="V29" i="14"/>
  <c r="U29" i="14"/>
  <c r="V28" i="14"/>
  <c r="U28" i="14"/>
  <c r="V27" i="14"/>
  <c r="U27" i="14"/>
  <c r="V26" i="14"/>
  <c r="U26" i="14"/>
  <c r="V25" i="14"/>
  <c r="U25" i="14"/>
  <c r="V24" i="14"/>
  <c r="U24" i="14"/>
  <c r="V23" i="14"/>
  <c r="U23" i="14"/>
  <c r="V22" i="14"/>
  <c r="U22" i="14"/>
  <c r="V21" i="14"/>
  <c r="U21" i="14"/>
  <c r="V20" i="14"/>
  <c r="U20" i="14"/>
  <c r="V19" i="14"/>
  <c r="U19" i="14"/>
  <c r="V18" i="14"/>
  <c r="U18" i="14"/>
  <c r="V17" i="14"/>
  <c r="U17" i="14"/>
  <c r="V16" i="14"/>
  <c r="U16" i="14"/>
  <c r="V15" i="14"/>
  <c r="U15" i="14"/>
  <c r="V14" i="14"/>
  <c r="U14" i="14"/>
  <c r="V13" i="14"/>
  <c r="U13" i="14"/>
  <c r="V12" i="14"/>
  <c r="U12" i="14"/>
  <c r="V11" i="14"/>
  <c r="U11" i="14"/>
  <c r="V10" i="14"/>
  <c r="U10" i="14"/>
  <c r="V9" i="14"/>
  <c r="U9" i="14"/>
  <c r="V8" i="14"/>
  <c r="U8" i="14"/>
  <c r="V7" i="14"/>
  <c r="U7" i="14"/>
  <c r="E48" i="14" l="1"/>
  <c r="E49" i="14" s="1"/>
  <c r="E50" i="14" s="1"/>
  <c r="E51" i="14" s="1"/>
  <c r="E52" i="14" s="1"/>
  <c r="E53" i="14" s="1"/>
  <c r="E54" i="14" s="1"/>
  <c r="E55" i="14" s="1"/>
  <c r="E56" i="14" s="1"/>
  <c r="E57" i="14" s="1"/>
  <c r="E58" i="14" s="1"/>
  <c r="E59" i="14" s="1"/>
  <c r="E60" i="14" s="1"/>
  <c r="E61" i="14" s="1"/>
  <c r="E62" i="14" s="1"/>
  <c r="E63" i="14" s="1"/>
  <c r="E64" i="14" s="1"/>
  <c r="E65" i="14" s="1"/>
  <c r="E66" i="14" s="1"/>
  <c r="E67" i="14" s="1"/>
  <c r="E68" i="14" s="1"/>
  <c r="E69" i="14" s="1"/>
  <c r="E70" i="14" s="1"/>
  <c r="G48" i="14"/>
  <c r="G49" i="14" s="1"/>
  <c r="G50" i="14" s="1"/>
  <c r="G51" i="14" s="1"/>
  <c r="G52" i="14" s="1"/>
  <c r="G53" i="14" s="1"/>
  <c r="G54" i="14" s="1"/>
  <c r="G55" i="14" s="1"/>
  <c r="G56" i="14" s="1"/>
  <c r="G57" i="14" s="1"/>
  <c r="G58" i="14" s="1"/>
  <c r="G59" i="14" s="1"/>
  <c r="G60" i="14" s="1"/>
  <c r="G61" i="14" s="1"/>
  <c r="G62" i="14" s="1"/>
  <c r="G63" i="14" s="1"/>
  <c r="G64" i="14" s="1"/>
  <c r="G65" i="14" s="1"/>
  <c r="G66" i="14" s="1"/>
  <c r="G67" i="14" s="1"/>
  <c r="G68" i="14" s="1"/>
  <c r="G69" i="14" s="1"/>
  <c r="G70" i="14" s="1"/>
  <c r="F48" i="14"/>
  <c r="F49" i="14" s="1"/>
  <c r="F50" i="14" s="1"/>
  <c r="F51" i="14" s="1"/>
  <c r="F52" i="14" s="1"/>
  <c r="F53" i="14" s="1"/>
  <c r="F54" i="14" s="1"/>
  <c r="F55" i="14" s="1"/>
  <c r="F56" i="14" s="1"/>
  <c r="F57" i="14" s="1"/>
  <c r="F58" i="14" s="1"/>
  <c r="F59" i="14" s="1"/>
  <c r="F60" i="14" s="1"/>
  <c r="F61" i="14" s="1"/>
  <c r="F62" i="14" s="1"/>
  <c r="F63" i="14" s="1"/>
  <c r="F64" i="14" s="1"/>
  <c r="F65" i="14" s="1"/>
  <c r="F66" i="14" s="1"/>
  <c r="F67" i="14" s="1"/>
  <c r="F68" i="14" s="1"/>
  <c r="F69" i="14" s="1"/>
  <c r="F70" i="14" s="1"/>
  <c r="AT71" i="14" l="1"/>
  <c r="AT48" i="14"/>
  <c r="AT49" i="14"/>
  <c r="AT50" i="14"/>
  <c r="AT51" i="14"/>
  <c r="AT52" i="14"/>
  <c r="AT53" i="14"/>
  <c r="AT54" i="14"/>
  <c r="AT55" i="14"/>
  <c r="AT56" i="14"/>
  <c r="AT57" i="14"/>
  <c r="AT58" i="14"/>
  <c r="AT59" i="14"/>
  <c r="AT60" i="14"/>
  <c r="AT61" i="14"/>
  <c r="AT62" i="14"/>
  <c r="AT63" i="14"/>
  <c r="AT64" i="14"/>
  <c r="AT65" i="14"/>
  <c r="AT66" i="14"/>
  <c r="AT67" i="14"/>
  <c r="AT68" i="14"/>
  <c r="AT69" i="14"/>
  <c r="AT70" i="14"/>
  <c r="AT47" i="14"/>
  <c r="H67" i="14" l="1"/>
  <c r="I67" i="14"/>
  <c r="J67" i="14"/>
  <c r="K67" i="14"/>
  <c r="L67" i="14"/>
  <c r="N67" i="14" s="1"/>
  <c r="O67" i="14"/>
  <c r="P67" i="14"/>
  <c r="Q67" i="14"/>
  <c r="W67" i="14" s="1"/>
  <c r="AE67" i="14" s="1"/>
  <c r="R67" i="14"/>
  <c r="S67" i="14"/>
  <c r="T67" i="14"/>
  <c r="Z67" i="14" s="1"/>
  <c r="H68" i="14"/>
  <c r="I68" i="14"/>
  <c r="J68" i="14"/>
  <c r="K68" i="14"/>
  <c r="O68" i="14"/>
  <c r="P68" i="14"/>
  <c r="Q68" i="14"/>
  <c r="W68" i="14" s="1"/>
  <c r="AE68" i="14" s="1"/>
  <c r="R68" i="14"/>
  <c r="S68" i="14"/>
  <c r="T68" i="14"/>
  <c r="Z68" i="14" s="1"/>
  <c r="H69" i="14"/>
  <c r="I69" i="14"/>
  <c r="J69" i="14"/>
  <c r="K69" i="14"/>
  <c r="O69" i="14"/>
  <c r="P69" i="14"/>
  <c r="Q69" i="14"/>
  <c r="W69" i="14" s="1"/>
  <c r="AE69" i="14" s="1"/>
  <c r="R69" i="14"/>
  <c r="S69" i="14"/>
  <c r="T69" i="14"/>
  <c r="Z69" i="14" s="1"/>
  <c r="H70" i="14"/>
  <c r="I70" i="14"/>
  <c r="J70" i="14"/>
  <c r="K70" i="14"/>
  <c r="O70" i="14"/>
  <c r="P70" i="14"/>
  <c r="Q70" i="14"/>
  <c r="W70" i="14" s="1"/>
  <c r="AE70" i="14" s="1"/>
  <c r="R70" i="14"/>
  <c r="S70" i="14"/>
  <c r="T70" i="14"/>
  <c r="Z70" i="14" s="1"/>
  <c r="L69" i="14" l="1"/>
  <c r="L70" i="14"/>
  <c r="M70" i="14" s="1"/>
  <c r="L68" i="14"/>
  <c r="M67" i="14"/>
  <c r="X67" i="14" s="1"/>
  <c r="N69" i="14"/>
  <c r="M68" i="14"/>
  <c r="V67" i="14"/>
  <c r="AF67" i="14" s="1"/>
  <c r="U67" i="14"/>
  <c r="AB67" i="14" s="1"/>
  <c r="Y67" i="14"/>
  <c r="N70" i="14"/>
  <c r="M69" i="14"/>
  <c r="N68" i="14"/>
  <c r="AD67" i="14" l="1"/>
  <c r="AM67" i="14" s="1"/>
  <c r="AU67" i="14" s="1"/>
  <c r="AA67" i="14"/>
  <c r="AI67" i="14" s="1"/>
  <c r="U69" i="14"/>
  <c r="AB69" i="14" s="1"/>
  <c r="X69" i="14"/>
  <c r="X68" i="14"/>
  <c r="U68" i="14"/>
  <c r="AB68" i="14" s="1"/>
  <c r="Y69" i="14"/>
  <c r="V69" i="14"/>
  <c r="AF69" i="14" s="1"/>
  <c r="Y68" i="14"/>
  <c r="V68" i="14"/>
  <c r="AF68" i="14" s="1"/>
  <c r="V70" i="14"/>
  <c r="AF70" i="14" s="1"/>
  <c r="Y70" i="14"/>
  <c r="AC67" i="14"/>
  <c r="X70" i="14"/>
  <c r="U70" i="14"/>
  <c r="AB70" i="14" s="1"/>
  <c r="AJ67" i="14" l="1"/>
  <c r="AW67" i="14"/>
  <c r="AG67" i="14"/>
  <c r="AA68" i="14"/>
  <c r="AG68" i="14" s="1"/>
  <c r="AH67" i="14"/>
  <c r="AN67" i="14"/>
  <c r="AK67" i="14"/>
  <c r="AX67" i="14" s="1"/>
  <c r="AC68" i="14"/>
  <c r="AD68" i="14"/>
  <c r="AM68" i="14" s="1"/>
  <c r="AU68" i="14" s="1"/>
  <c r="AD69" i="14"/>
  <c r="AM69" i="14" s="1"/>
  <c r="AU69" i="14" s="1"/>
  <c r="AC69" i="14"/>
  <c r="AA70" i="14"/>
  <c r="AC70" i="14"/>
  <c r="AD70" i="14"/>
  <c r="AM70" i="14" s="1"/>
  <c r="AU70" i="14" s="1"/>
  <c r="AA69" i="14"/>
  <c r="AI68" i="14" l="1"/>
  <c r="AI69" i="14"/>
  <c r="AW69" i="14" s="1"/>
  <c r="AG69" i="14"/>
  <c r="AN70" i="14"/>
  <c r="AU71" i="14" s="1"/>
  <c r="AK70" i="14"/>
  <c r="AH70" i="14"/>
  <c r="AN69" i="14"/>
  <c r="AK69" i="14"/>
  <c r="AH69" i="14"/>
  <c r="AL67" i="14"/>
  <c r="AP67" i="14"/>
  <c r="AO67" i="14"/>
  <c r="AI70" i="14"/>
  <c r="AW70" i="14" s="1"/>
  <c r="AG70" i="14"/>
  <c r="AN68" i="14"/>
  <c r="AK68" i="14"/>
  <c r="AH68" i="14"/>
  <c r="AJ68" i="14" l="1"/>
  <c r="AW68" i="14"/>
  <c r="AL69" i="14"/>
  <c r="AX69" i="14"/>
  <c r="AL68" i="14"/>
  <c r="AX68" i="14"/>
  <c r="AL70" i="14"/>
  <c r="AX70" i="14"/>
  <c r="AR68" i="14"/>
  <c r="BA68" i="14" s="1"/>
  <c r="AQ68" i="14"/>
  <c r="AZ68" i="14" s="1"/>
  <c r="AR67" i="14"/>
  <c r="BA67" i="14" s="1"/>
  <c r="AQ67" i="14"/>
  <c r="AZ67" i="14" s="1"/>
  <c r="AO69" i="14"/>
  <c r="AJ69" i="14"/>
  <c r="AP69" i="14"/>
  <c r="AP68" i="14"/>
  <c r="AO68" i="14"/>
  <c r="AJ70" i="14"/>
  <c r="AP70" i="14"/>
  <c r="AO70" i="14"/>
  <c r="AR70" i="14" l="1"/>
  <c r="BA70" i="14" s="1"/>
  <c r="AQ70" i="14"/>
  <c r="AZ70" i="14" s="1"/>
  <c r="AQ69" i="14"/>
  <c r="AZ69" i="14" s="1"/>
  <c r="AR69" i="14"/>
  <c r="BA69" i="14" s="1"/>
  <c r="T66" i="14" l="1"/>
  <c r="Z66" i="14" s="1"/>
  <c r="S66" i="14"/>
  <c r="R66" i="14"/>
  <c r="Q66" i="14"/>
  <c r="W66" i="14" s="1"/>
  <c r="P66" i="14"/>
  <c r="O66" i="14"/>
  <c r="K66" i="14"/>
  <c r="J66" i="14"/>
  <c r="I66" i="14"/>
  <c r="H66" i="14"/>
  <c r="T65" i="14"/>
  <c r="Z65" i="14" s="1"/>
  <c r="S65" i="14"/>
  <c r="R65" i="14"/>
  <c r="Q65" i="14"/>
  <c r="W65" i="14" s="1"/>
  <c r="P65" i="14"/>
  <c r="O65" i="14"/>
  <c r="K65" i="14"/>
  <c r="J65" i="14"/>
  <c r="I65" i="14"/>
  <c r="H65" i="14"/>
  <c r="T64" i="14"/>
  <c r="Z64" i="14" s="1"/>
  <c r="S64" i="14"/>
  <c r="R64" i="14"/>
  <c r="Q64" i="14"/>
  <c r="W64" i="14" s="1"/>
  <c r="P64" i="14"/>
  <c r="O64" i="14"/>
  <c r="K64" i="14"/>
  <c r="J64" i="14"/>
  <c r="I64" i="14"/>
  <c r="H64" i="14"/>
  <c r="T63" i="14"/>
  <c r="Z63" i="14" s="1"/>
  <c r="S63" i="14"/>
  <c r="R63" i="14"/>
  <c r="Q63" i="14"/>
  <c r="W63" i="14" s="1"/>
  <c r="P63" i="14"/>
  <c r="O63" i="14"/>
  <c r="K63" i="14"/>
  <c r="J63" i="14"/>
  <c r="I63" i="14"/>
  <c r="H63" i="14"/>
  <c r="T62" i="14"/>
  <c r="Z62" i="14" s="1"/>
  <c r="S62" i="14"/>
  <c r="R62" i="14"/>
  <c r="Q62" i="14"/>
  <c r="W62" i="14" s="1"/>
  <c r="P62" i="14"/>
  <c r="O62" i="14"/>
  <c r="K62" i="14"/>
  <c r="J62" i="14"/>
  <c r="I62" i="14"/>
  <c r="H62" i="14"/>
  <c r="T61" i="14"/>
  <c r="Z61" i="14" s="1"/>
  <c r="S61" i="14"/>
  <c r="R61" i="14"/>
  <c r="Q61" i="14"/>
  <c r="W61" i="14" s="1"/>
  <c r="P61" i="14"/>
  <c r="O61" i="14"/>
  <c r="K61" i="14"/>
  <c r="J61" i="14"/>
  <c r="I61" i="14"/>
  <c r="H61" i="14"/>
  <c r="T60" i="14"/>
  <c r="Z60" i="14" s="1"/>
  <c r="S60" i="14"/>
  <c r="R60" i="14"/>
  <c r="Q60" i="14"/>
  <c r="W60" i="14" s="1"/>
  <c r="P60" i="14"/>
  <c r="O60" i="14"/>
  <c r="K60" i="14"/>
  <c r="J60" i="14"/>
  <c r="I60" i="14"/>
  <c r="H60" i="14"/>
  <c r="T59" i="14"/>
  <c r="Z59" i="14" s="1"/>
  <c r="S59" i="14"/>
  <c r="R59" i="14"/>
  <c r="Q59" i="14"/>
  <c r="W59" i="14" s="1"/>
  <c r="P59" i="14"/>
  <c r="O59" i="14"/>
  <c r="K59" i="14"/>
  <c r="J59" i="14"/>
  <c r="I59" i="14"/>
  <c r="H59" i="14"/>
  <c r="T58" i="14"/>
  <c r="Z58" i="14" s="1"/>
  <c r="S58" i="14"/>
  <c r="R58" i="14"/>
  <c r="Q58" i="14"/>
  <c r="W58" i="14" s="1"/>
  <c r="P58" i="14"/>
  <c r="O58" i="14"/>
  <c r="K58" i="14"/>
  <c r="J58" i="14"/>
  <c r="I58" i="14"/>
  <c r="H58" i="14"/>
  <c r="T57" i="14"/>
  <c r="Z57" i="14" s="1"/>
  <c r="S57" i="14"/>
  <c r="R57" i="14"/>
  <c r="Q57" i="14"/>
  <c r="W57" i="14" s="1"/>
  <c r="P57" i="14"/>
  <c r="O57" i="14"/>
  <c r="K57" i="14"/>
  <c r="J57" i="14"/>
  <c r="I57" i="14"/>
  <c r="H57" i="14"/>
  <c r="T56" i="14"/>
  <c r="Z56" i="14" s="1"/>
  <c r="S56" i="14"/>
  <c r="R56" i="14"/>
  <c r="Q56" i="14"/>
  <c r="W56" i="14" s="1"/>
  <c r="P56" i="14"/>
  <c r="O56" i="14"/>
  <c r="K56" i="14"/>
  <c r="J56" i="14"/>
  <c r="I56" i="14"/>
  <c r="H56" i="14"/>
  <c r="T55" i="14"/>
  <c r="Z55" i="14" s="1"/>
  <c r="S55" i="14"/>
  <c r="R55" i="14"/>
  <c r="Q55" i="14"/>
  <c r="W55" i="14" s="1"/>
  <c r="P55" i="14"/>
  <c r="O55" i="14"/>
  <c r="K55" i="14"/>
  <c r="J55" i="14"/>
  <c r="I55" i="14"/>
  <c r="H55" i="14"/>
  <c r="T54" i="14"/>
  <c r="Z54" i="14" s="1"/>
  <c r="S54" i="14"/>
  <c r="R54" i="14"/>
  <c r="Q54" i="14"/>
  <c r="W54" i="14" s="1"/>
  <c r="P54" i="14"/>
  <c r="O54" i="14"/>
  <c r="K54" i="14"/>
  <c r="J54" i="14"/>
  <c r="I54" i="14"/>
  <c r="H54" i="14"/>
  <c r="T53" i="14"/>
  <c r="Z53" i="14" s="1"/>
  <c r="S53" i="14"/>
  <c r="R53" i="14"/>
  <c r="Q53" i="14"/>
  <c r="W53" i="14" s="1"/>
  <c r="P53" i="14"/>
  <c r="O53" i="14"/>
  <c r="K53" i="14"/>
  <c r="J53" i="14"/>
  <c r="I53" i="14"/>
  <c r="H53" i="14"/>
  <c r="T52" i="14"/>
  <c r="Z52" i="14" s="1"/>
  <c r="S52" i="14"/>
  <c r="R52" i="14"/>
  <c r="Q52" i="14"/>
  <c r="W52" i="14" s="1"/>
  <c r="P52" i="14"/>
  <c r="O52" i="14"/>
  <c r="K52" i="14"/>
  <c r="J52" i="14"/>
  <c r="I52" i="14"/>
  <c r="H52" i="14"/>
  <c r="T51" i="14"/>
  <c r="Z51" i="14" s="1"/>
  <c r="S51" i="14"/>
  <c r="R51" i="14"/>
  <c r="Q51" i="14"/>
  <c r="W51" i="14" s="1"/>
  <c r="P51" i="14"/>
  <c r="O51" i="14"/>
  <c r="K51" i="14"/>
  <c r="J51" i="14"/>
  <c r="I51" i="14"/>
  <c r="H51" i="14"/>
  <c r="T50" i="14"/>
  <c r="Z50" i="14" s="1"/>
  <c r="S50" i="14"/>
  <c r="R50" i="14"/>
  <c r="Q50" i="14"/>
  <c r="W50" i="14" s="1"/>
  <c r="P50" i="14"/>
  <c r="O50" i="14"/>
  <c r="K50" i="14"/>
  <c r="J50" i="14"/>
  <c r="I50" i="14"/>
  <c r="H50" i="14"/>
  <c r="T49" i="14"/>
  <c r="Z49" i="14" s="1"/>
  <c r="S49" i="14"/>
  <c r="R49" i="14"/>
  <c r="Q49" i="14"/>
  <c r="W49" i="14" s="1"/>
  <c r="P49" i="14"/>
  <c r="O49" i="14"/>
  <c r="K49" i="14"/>
  <c r="J49" i="14"/>
  <c r="I49" i="14"/>
  <c r="H49" i="14"/>
  <c r="T48" i="14"/>
  <c r="Z48" i="14" s="1"/>
  <c r="S48" i="14"/>
  <c r="R48" i="14"/>
  <c r="Q48" i="14"/>
  <c r="W48" i="14" s="1"/>
  <c r="P48" i="14"/>
  <c r="O48" i="14"/>
  <c r="K48" i="14"/>
  <c r="J48" i="14"/>
  <c r="I48" i="14"/>
  <c r="H48" i="14"/>
  <c r="T47" i="14"/>
  <c r="Z47" i="14" s="1"/>
  <c r="S47" i="14"/>
  <c r="R47" i="14"/>
  <c r="Q47" i="14"/>
  <c r="W47" i="14" s="1"/>
  <c r="P47" i="14"/>
  <c r="O47" i="14"/>
  <c r="K47" i="14"/>
  <c r="J47" i="14"/>
  <c r="I47" i="14"/>
  <c r="H47" i="14"/>
  <c r="K31" i="14"/>
  <c r="K30" i="14"/>
  <c r="K29" i="14"/>
  <c r="K28" i="14"/>
  <c r="K27" i="14"/>
  <c r="K26" i="14"/>
  <c r="K25" i="14"/>
  <c r="K24" i="14"/>
  <c r="K23" i="14"/>
  <c r="K22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K7" i="14"/>
  <c r="K40" i="14" l="1"/>
  <c r="L64" i="14"/>
  <c r="M64" i="14" s="1"/>
  <c r="L55" i="14"/>
  <c r="N55" i="14" s="1"/>
  <c r="L60" i="14"/>
  <c r="N60" i="14" s="1"/>
  <c r="L65" i="14"/>
  <c r="M65" i="14" s="1"/>
  <c r="AE47" i="14"/>
  <c r="AE48" i="14"/>
  <c r="AE49" i="14"/>
  <c r="AE50" i="14"/>
  <c r="AE51" i="14"/>
  <c r="AE52" i="14"/>
  <c r="AE54" i="14"/>
  <c r="L47" i="14"/>
  <c r="L49" i="14"/>
  <c r="M49" i="14" s="1"/>
  <c r="L51" i="14"/>
  <c r="M51" i="14" s="1"/>
  <c r="L53" i="14"/>
  <c r="N53" i="14" s="1"/>
  <c r="AE53" i="14"/>
  <c r="L48" i="14"/>
  <c r="N48" i="14" s="1"/>
  <c r="L50" i="14"/>
  <c r="N50" i="14" s="1"/>
  <c r="L52" i="14"/>
  <c r="N52" i="14" s="1"/>
  <c r="AE55" i="14"/>
  <c r="AE56" i="14"/>
  <c r="AE57" i="14"/>
  <c r="AE58" i="14"/>
  <c r="AE59" i="14"/>
  <c r="AE60" i="14"/>
  <c r="AE61" i="14"/>
  <c r="AE62" i="14"/>
  <c r="L54" i="14"/>
  <c r="M54" i="14" s="1"/>
  <c r="L56" i="14"/>
  <c r="M56" i="14" s="1"/>
  <c r="L57" i="14"/>
  <c r="M57" i="14" s="1"/>
  <c r="L59" i="14"/>
  <c r="M59" i="14" s="1"/>
  <c r="L61" i="14"/>
  <c r="M61" i="14" s="1"/>
  <c r="L66" i="14"/>
  <c r="N66" i="14" s="1"/>
  <c r="AE66" i="14"/>
  <c r="L58" i="14"/>
  <c r="N58" i="14" s="1"/>
  <c r="L62" i="14"/>
  <c r="N62" i="14" s="1"/>
  <c r="L63" i="14"/>
  <c r="N63" i="14" s="1"/>
  <c r="AE63" i="14"/>
  <c r="AE64" i="14"/>
  <c r="AE65" i="14"/>
  <c r="M60" i="14" l="1"/>
  <c r="V60" i="14" s="1"/>
  <c r="AF60" i="14" s="1"/>
  <c r="M63" i="14"/>
  <c r="U63" i="14" s="1"/>
  <c r="AB63" i="14" s="1"/>
  <c r="M55" i="14"/>
  <c r="Y55" i="14" s="1"/>
  <c r="N65" i="14"/>
  <c r="X65" i="14" s="1"/>
  <c r="N64" i="14"/>
  <c r="X64" i="14" s="1"/>
  <c r="M53" i="14"/>
  <c r="V53" i="14" s="1"/>
  <c r="AF53" i="14" s="1"/>
  <c r="M52" i="14"/>
  <c r="Y52" i="14" s="1"/>
  <c r="N49" i="14"/>
  <c r="X49" i="14" s="1"/>
  <c r="N57" i="14"/>
  <c r="U57" i="14" s="1"/>
  <c r="AB57" i="14" s="1"/>
  <c r="M48" i="14"/>
  <c r="Y48" i="14" s="1"/>
  <c r="M66" i="14"/>
  <c r="Y66" i="14" s="1"/>
  <c r="M62" i="14"/>
  <c r="Y62" i="14" s="1"/>
  <c r="V52" i="14"/>
  <c r="AF52" i="14" s="1"/>
  <c r="N59" i="14"/>
  <c r="X59" i="14" s="1"/>
  <c r="N56" i="14"/>
  <c r="X56" i="14" s="1"/>
  <c r="N51" i="14"/>
  <c r="U51" i="14" s="1"/>
  <c r="AB51" i="14" s="1"/>
  <c r="V64" i="14"/>
  <c r="AF64" i="14" s="1"/>
  <c r="M58" i="14"/>
  <c r="Y58" i="14" s="1"/>
  <c r="N54" i="14"/>
  <c r="N61" i="14"/>
  <c r="M50" i="14"/>
  <c r="Y50" i="14" s="1"/>
  <c r="M47" i="14"/>
  <c r="N47" i="14"/>
  <c r="V63" i="14" l="1"/>
  <c r="AF63" i="14" s="1"/>
  <c r="X63" i="14"/>
  <c r="AA63" i="14" s="1"/>
  <c r="Y57" i="14"/>
  <c r="X55" i="14"/>
  <c r="V65" i="14"/>
  <c r="AF65" i="14" s="1"/>
  <c r="U60" i="14"/>
  <c r="AB60" i="14" s="1"/>
  <c r="V49" i="14"/>
  <c r="AF49" i="14" s="1"/>
  <c r="U56" i="14"/>
  <c r="AB56" i="14" s="1"/>
  <c r="Y53" i="14"/>
  <c r="AD53" i="14" s="1"/>
  <c r="V55" i="14"/>
  <c r="AF55" i="14" s="1"/>
  <c r="U53" i="14"/>
  <c r="AB53" i="14" s="1"/>
  <c r="U49" i="14"/>
  <c r="AB49" i="14" s="1"/>
  <c r="Y60" i="14"/>
  <c r="AD60" i="14" s="1"/>
  <c r="X57" i="14"/>
  <c r="AA57" i="14" s="1"/>
  <c r="X60" i="14"/>
  <c r="X48" i="14"/>
  <c r="X52" i="14"/>
  <c r="U64" i="14"/>
  <c r="AB64" i="14" s="1"/>
  <c r="Y64" i="14"/>
  <c r="AD64" i="14" s="1"/>
  <c r="V48" i="14"/>
  <c r="AF48" i="14" s="1"/>
  <c r="Y63" i="14"/>
  <c r="Y49" i="14"/>
  <c r="U48" i="14"/>
  <c r="AB48" i="14" s="1"/>
  <c r="X53" i="14"/>
  <c r="U65" i="14"/>
  <c r="AB65" i="14" s="1"/>
  <c r="Y65" i="14"/>
  <c r="U55" i="14"/>
  <c r="AB55" i="14" s="1"/>
  <c r="U52" i="14"/>
  <c r="AB52" i="14" s="1"/>
  <c r="V57" i="14"/>
  <c r="AF57" i="14" s="1"/>
  <c r="Y61" i="14"/>
  <c r="V61" i="14"/>
  <c r="AF61" i="14" s="1"/>
  <c r="V54" i="14"/>
  <c r="AF54" i="14" s="1"/>
  <c r="Y54" i="14"/>
  <c r="Y59" i="14"/>
  <c r="V59" i="14"/>
  <c r="AF59" i="14" s="1"/>
  <c r="U47" i="14"/>
  <c r="AB47" i="14" s="1"/>
  <c r="X47" i="14"/>
  <c r="X50" i="14"/>
  <c r="U50" i="14"/>
  <c r="AB50" i="14" s="1"/>
  <c r="V50" i="14"/>
  <c r="AF50" i="14" s="1"/>
  <c r="U54" i="14"/>
  <c r="AB54" i="14" s="1"/>
  <c r="X58" i="14"/>
  <c r="U58" i="14"/>
  <c r="AB58" i="14" s="1"/>
  <c r="U59" i="14"/>
  <c r="AB59" i="14" s="1"/>
  <c r="V58" i="14"/>
  <c r="AD52" i="14"/>
  <c r="Y51" i="14"/>
  <c r="V51" i="14"/>
  <c r="AF51" i="14" s="1"/>
  <c r="X51" i="14"/>
  <c r="AA51" i="14" s="1"/>
  <c r="AG51" i="14" s="1"/>
  <c r="Y56" i="14"/>
  <c r="V56" i="14"/>
  <c r="AF56" i="14" s="1"/>
  <c r="AC52" i="14"/>
  <c r="U66" i="14"/>
  <c r="AB66" i="14" s="1"/>
  <c r="X66" i="14"/>
  <c r="X61" i="14"/>
  <c r="V66" i="14"/>
  <c r="Y47" i="14"/>
  <c r="V47" i="14"/>
  <c r="AF47" i="14" s="1"/>
  <c r="X54" i="14"/>
  <c r="X62" i="14"/>
  <c r="U62" i="14"/>
  <c r="AB62" i="14" s="1"/>
  <c r="V62" i="14"/>
  <c r="AF62" i="14" s="1"/>
  <c r="U61" i="14"/>
  <c r="AB61" i="14" s="1"/>
  <c r="AD63" i="14" l="1"/>
  <c r="AC55" i="14"/>
  <c r="AD65" i="14"/>
  <c r="AA60" i="14"/>
  <c r="AC53" i="14"/>
  <c r="AC64" i="14"/>
  <c r="AC60" i="14"/>
  <c r="AA64" i="14"/>
  <c r="AA53" i="14"/>
  <c r="AC63" i="14"/>
  <c r="AC65" i="14"/>
  <c r="AA56" i="14"/>
  <c r="AA65" i="14"/>
  <c r="AA54" i="14"/>
  <c r="AA55" i="14"/>
  <c r="AD55" i="14"/>
  <c r="AD49" i="14"/>
  <c r="AM49" i="14" s="1"/>
  <c r="AU49" i="14" s="1"/>
  <c r="AA48" i="14"/>
  <c r="AI48" i="14" s="1"/>
  <c r="AW48" i="14" s="1"/>
  <c r="AA49" i="14"/>
  <c r="AI49" i="14" s="1"/>
  <c r="AW49" i="14" s="1"/>
  <c r="AD48" i="14"/>
  <c r="AM48" i="14" s="1"/>
  <c r="AU48" i="14" s="1"/>
  <c r="AC48" i="14"/>
  <c r="AK48" i="14" s="1"/>
  <c r="AA59" i="14"/>
  <c r="AC49" i="14"/>
  <c r="AA52" i="14"/>
  <c r="AG52" i="14" s="1"/>
  <c r="AA50" i="14"/>
  <c r="AI50" i="14" s="1"/>
  <c r="AW50" i="14" s="1"/>
  <c r="AA66" i="14"/>
  <c r="AI51" i="14"/>
  <c r="AW51" i="14" s="1"/>
  <c r="AC57" i="14"/>
  <c r="AD57" i="14"/>
  <c r="AF66" i="14"/>
  <c r="AD66" i="14"/>
  <c r="AC66" i="14"/>
  <c r="AC56" i="14"/>
  <c r="AD56" i="14"/>
  <c r="AA62" i="14"/>
  <c r="AA61" i="14"/>
  <c r="AC50" i="14"/>
  <c r="AK50" i="14" s="1"/>
  <c r="AA58" i="14"/>
  <c r="AA47" i="14"/>
  <c r="AC59" i="14"/>
  <c r="AD59" i="14"/>
  <c r="AC54" i="14"/>
  <c r="AD54" i="14"/>
  <c r="AD50" i="14"/>
  <c r="AM50" i="14" s="1"/>
  <c r="AU50" i="14" s="1"/>
  <c r="AD62" i="14"/>
  <c r="AC47" i="14"/>
  <c r="AD47" i="14"/>
  <c r="AM47" i="14" s="1"/>
  <c r="AD51" i="14"/>
  <c r="AC51" i="14"/>
  <c r="AF58" i="14"/>
  <c r="AD58" i="14"/>
  <c r="AD61" i="14"/>
  <c r="AC61" i="14"/>
  <c r="AC58" i="14"/>
  <c r="AC62" i="14"/>
  <c r="AU47" i="14" l="1"/>
  <c r="AL50" i="14"/>
  <c r="AX50" i="14"/>
  <c r="AL48" i="14"/>
  <c r="AX48" i="14"/>
  <c r="AJ51" i="14"/>
  <c r="AJ50" i="14"/>
  <c r="AP50" i="14"/>
  <c r="AO50" i="14"/>
  <c r="AJ49" i="14"/>
  <c r="AJ48" i="14"/>
  <c r="AP48" i="14"/>
  <c r="AO48" i="14"/>
  <c r="AI52" i="14"/>
  <c r="AW52" i="14" s="1"/>
  <c r="AN49" i="14"/>
  <c r="AH49" i="14"/>
  <c r="AN48" i="14"/>
  <c r="AG48" i="14"/>
  <c r="AG50" i="14"/>
  <c r="AG49" i="14"/>
  <c r="AH48" i="14"/>
  <c r="AK49" i="14"/>
  <c r="AI47" i="14"/>
  <c r="AW47" i="14" s="1"/>
  <c r="AG47" i="14"/>
  <c r="AH50" i="14"/>
  <c r="AN47" i="14"/>
  <c r="AK47" i="14"/>
  <c r="AH47" i="14"/>
  <c r="AI53" i="14"/>
  <c r="AW53" i="14" s="1"/>
  <c r="AG53" i="14"/>
  <c r="AN50" i="14"/>
  <c r="AM51" i="14"/>
  <c r="AU51" i="14" s="1"/>
  <c r="AK51" i="14"/>
  <c r="AN51" i="14"/>
  <c r="AH51" i="14"/>
  <c r="AL49" i="14" l="1"/>
  <c r="AR49" i="14" s="1"/>
  <c r="BA49" i="14" s="1"/>
  <c r="AX49" i="14"/>
  <c r="AL51" i="14"/>
  <c r="AQ51" i="14" s="1"/>
  <c r="AZ51" i="14" s="1"/>
  <c r="AX51" i="14"/>
  <c r="AL47" i="14"/>
  <c r="AX47" i="14"/>
  <c r="AJ53" i="14"/>
  <c r="AJ47" i="14"/>
  <c r="AO47" i="14"/>
  <c r="AP47" i="14"/>
  <c r="AR48" i="14"/>
  <c r="BA48" i="14" s="1"/>
  <c r="AQ48" i="14"/>
  <c r="AZ48" i="14" s="1"/>
  <c r="AO49" i="14"/>
  <c r="AR50" i="14"/>
  <c r="BA50" i="14" s="1"/>
  <c r="AQ50" i="14"/>
  <c r="AZ50" i="14" s="1"/>
  <c r="AP51" i="14"/>
  <c r="AJ52" i="14"/>
  <c r="AP49" i="14"/>
  <c r="AQ49" i="14"/>
  <c r="AZ49" i="14" s="1"/>
  <c r="AO51" i="14"/>
  <c r="AM52" i="14"/>
  <c r="AU52" i="14" s="1"/>
  <c r="AK52" i="14"/>
  <c r="AH52" i="14"/>
  <c r="AN52" i="14"/>
  <c r="AG54" i="14"/>
  <c r="AI54" i="14"/>
  <c r="AW54" i="14" s="1"/>
  <c r="AR51" i="14" l="1"/>
  <c r="BA51" i="14" s="1"/>
  <c r="AL52" i="14"/>
  <c r="AQ52" i="14" s="1"/>
  <c r="AZ52" i="14" s="1"/>
  <c r="AX52" i="14"/>
  <c r="AJ54" i="14"/>
  <c r="AP52" i="14"/>
  <c r="AO52" i="14"/>
  <c r="AR47" i="14"/>
  <c r="BA47" i="14" s="1"/>
  <c r="AQ47" i="14"/>
  <c r="AZ47" i="14" s="1"/>
  <c r="AM53" i="14"/>
  <c r="AU53" i="14" s="1"/>
  <c r="AK53" i="14"/>
  <c r="AX53" i="14" s="1"/>
  <c r="AN53" i="14"/>
  <c r="AH53" i="14"/>
  <c r="AI55" i="14"/>
  <c r="AW55" i="14" s="1"/>
  <c r="AG55" i="14"/>
  <c r="AR52" i="14" l="1"/>
  <c r="BA52" i="14" s="1"/>
  <c r="AL53" i="14"/>
  <c r="AP53" i="14"/>
  <c r="AO53" i="14"/>
  <c r="AJ55" i="14"/>
  <c r="AI56" i="14"/>
  <c r="AW56" i="14" s="1"/>
  <c r="AG56" i="14"/>
  <c r="AM54" i="14"/>
  <c r="AU54" i="14" s="1"/>
  <c r="AK54" i="14"/>
  <c r="AX54" i="14" s="1"/>
  <c r="AN54" i="14"/>
  <c r="AH54" i="14"/>
  <c r="AJ56" i="14" l="1"/>
  <c r="AQ53" i="14"/>
  <c r="AZ53" i="14" s="1"/>
  <c r="AR53" i="14"/>
  <c r="BA53" i="14" s="1"/>
  <c r="AL54" i="14"/>
  <c r="AP54" i="14"/>
  <c r="AO54" i="14"/>
  <c r="AN55" i="14"/>
  <c r="AH55" i="14"/>
  <c r="AM55" i="14"/>
  <c r="AU55" i="14" s="1"/>
  <c r="AK55" i="14"/>
  <c r="AX55" i="14" s="1"/>
  <c r="AI57" i="14"/>
  <c r="AW57" i="14" s="1"/>
  <c r="AG57" i="14"/>
  <c r="AJ57" i="14" l="1"/>
  <c r="AL55" i="14"/>
  <c r="AO55" i="14"/>
  <c r="AP55" i="14"/>
  <c r="AR54" i="14"/>
  <c r="BA54" i="14" s="1"/>
  <c r="AQ54" i="14"/>
  <c r="AZ54" i="14" s="1"/>
  <c r="AM56" i="14"/>
  <c r="AU56" i="14" s="1"/>
  <c r="AK56" i="14"/>
  <c r="AX56" i="14" s="1"/>
  <c r="AN56" i="14"/>
  <c r="AH56" i="14"/>
  <c r="AI58" i="14"/>
  <c r="AW58" i="14" s="1"/>
  <c r="AG58" i="14"/>
  <c r="AJ58" i="14" l="1"/>
  <c r="AL56" i="14"/>
  <c r="AO56" i="14"/>
  <c r="AP56" i="14"/>
  <c r="AQ55" i="14"/>
  <c r="AZ55" i="14" s="1"/>
  <c r="AR55" i="14"/>
  <c r="BA55" i="14" s="1"/>
  <c r="AI59" i="14"/>
  <c r="AW59" i="14" s="1"/>
  <c r="AG59" i="14"/>
  <c r="AM57" i="14"/>
  <c r="AU57" i="14" s="1"/>
  <c r="AK57" i="14"/>
  <c r="AX57" i="14" s="1"/>
  <c r="AN57" i="14"/>
  <c r="AH57" i="14"/>
  <c r="AL57" i="14" l="1"/>
  <c r="AO57" i="14"/>
  <c r="AP57" i="14"/>
  <c r="AQ56" i="14"/>
  <c r="AZ56" i="14" s="1"/>
  <c r="AR56" i="14"/>
  <c r="BA56" i="14" s="1"/>
  <c r="AJ59" i="14"/>
  <c r="AI60" i="14"/>
  <c r="AW60" i="14" s="1"/>
  <c r="AG60" i="14"/>
  <c r="AN58" i="14"/>
  <c r="AH58" i="14"/>
  <c r="AM58" i="14"/>
  <c r="AU58" i="14" s="1"/>
  <c r="AK58" i="14"/>
  <c r="AX58" i="14" s="1"/>
  <c r="AL58" i="14" l="1"/>
  <c r="AO58" i="14"/>
  <c r="AP58" i="14"/>
  <c r="AJ60" i="14"/>
  <c r="AQ57" i="14"/>
  <c r="AZ57" i="14" s="1"/>
  <c r="AR57" i="14"/>
  <c r="BA57" i="14" s="1"/>
  <c r="AM59" i="14"/>
  <c r="AU59" i="14" s="1"/>
  <c r="AK59" i="14"/>
  <c r="AX59" i="14" s="1"/>
  <c r="AN59" i="14"/>
  <c r="AH59" i="14"/>
  <c r="AI61" i="14"/>
  <c r="AW61" i="14" s="1"/>
  <c r="AG61" i="14"/>
  <c r="AJ61" i="14" l="1"/>
  <c r="AL59" i="14"/>
  <c r="AP59" i="14"/>
  <c r="AO59" i="14"/>
  <c r="AR58" i="14"/>
  <c r="BA58" i="14" s="1"/>
  <c r="AQ58" i="14"/>
  <c r="AZ58" i="14" s="1"/>
  <c r="AN60" i="14"/>
  <c r="AH60" i="14"/>
  <c r="AM60" i="14"/>
  <c r="AU60" i="14" s="1"/>
  <c r="AK60" i="14"/>
  <c r="AX60" i="14" s="1"/>
  <c r="AI62" i="14"/>
  <c r="AW62" i="14" s="1"/>
  <c r="AG62" i="14"/>
  <c r="AJ62" i="14" l="1"/>
  <c r="AL60" i="14"/>
  <c r="AO60" i="14"/>
  <c r="AP60" i="14"/>
  <c r="AR59" i="14"/>
  <c r="BA59" i="14" s="1"/>
  <c r="AQ59" i="14"/>
  <c r="AZ59" i="14" s="1"/>
  <c r="AI63" i="14"/>
  <c r="AW63" i="14" s="1"/>
  <c r="AG63" i="14"/>
  <c r="AM61" i="14"/>
  <c r="AU61" i="14" s="1"/>
  <c r="AK61" i="14"/>
  <c r="AX61" i="14" s="1"/>
  <c r="AN61" i="14"/>
  <c r="AH61" i="14"/>
  <c r="AR60" i="14" l="1"/>
  <c r="BA60" i="14" s="1"/>
  <c r="AQ60" i="14"/>
  <c r="AZ60" i="14" s="1"/>
  <c r="AL61" i="14"/>
  <c r="AP61" i="14"/>
  <c r="AO61" i="14"/>
  <c r="AJ63" i="14"/>
  <c r="AM62" i="14"/>
  <c r="AU62" i="14" s="1"/>
  <c r="AK62" i="14"/>
  <c r="AX62" i="14" s="1"/>
  <c r="AN62" i="14"/>
  <c r="AH62" i="14"/>
  <c r="AI64" i="14"/>
  <c r="AW64" i="14" s="1"/>
  <c r="AG64" i="14"/>
  <c r="AJ64" i="14" l="1"/>
  <c r="AL62" i="14"/>
  <c r="AO62" i="14"/>
  <c r="AP62" i="14"/>
  <c r="AR61" i="14"/>
  <c r="BA61" i="14" s="1"/>
  <c r="AQ61" i="14"/>
  <c r="AZ61" i="14" s="1"/>
  <c r="AI65" i="14"/>
  <c r="AW65" i="14" s="1"/>
  <c r="AG65" i="14"/>
  <c r="AM63" i="14"/>
  <c r="AU63" i="14" s="1"/>
  <c r="AK63" i="14"/>
  <c r="AX63" i="14" s="1"/>
  <c r="AH63" i="14"/>
  <c r="AN63" i="14"/>
  <c r="AL63" i="14" l="1"/>
  <c r="AP63" i="14"/>
  <c r="AO63" i="14"/>
  <c r="AQ62" i="14"/>
  <c r="AZ62" i="14" s="1"/>
  <c r="AR62" i="14"/>
  <c r="BA62" i="14" s="1"/>
  <c r="AJ65" i="14"/>
  <c r="AN64" i="14"/>
  <c r="AH64" i="14"/>
  <c r="AM64" i="14"/>
  <c r="AU64" i="14" s="1"/>
  <c r="AK64" i="14"/>
  <c r="AX64" i="14" s="1"/>
  <c r="AI66" i="14"/>
  <c r="AW66" i="14" s="1"/>
  <c r="AG66" i="14"/>
  <c r="AL64" i="14" l="1"/>
  <c r="AO64" i="14"/>
  <c r="AP64" i="14"/>
  <c r="AJ66" i="14"/>
  <c r="AR63" i="14"/>
  <c r="BA63" i="14" s="1"/>
  <c r="AQ63" i="14"/>
  <c r="AZ63" i="14" s="1"/>
  <c r="AN65" i="14"/>
  <c r="AH65" i="14"/>
  <c r="AM65" i="14"/>
  <c r="AU65" i="14" s="1"/>
  <c r="AK65" i="14"/>
  <c r="AX65" i="14" s="1"/>
  <c r="AL65" i="14" l="1"/>
  <c r="AO65" i="14"/>
  <c r="AP65" i="14"/>
  <c r="AR64" i="14"/>
  <c r="BA64" i="14" s="1"/>
  <c r="AQ64" i="14"/>
  <c r="AZ64" i="14" s="1"/>
  <c r="AM66" i="14"/>
  <c r="AU66" i="14" s="1"/>
  <c r="AK66" i="14"/>
  <c r="AX66" i="14" s="1"/>
  <c r="AN66" i="14"/>
  <c r="AH66" i="14"/>
  <c r="AL66" i="14" l="1"/>
  <c r="AP66" i="14"/>
  <c r="AO66" i="14"/>
  <c r="AQ65" i="14"/>
  <c r="AZ65" i="14" s="1"/>
  <c r="AR65" i="14"/>
  <c r="BA65" i="14" s="1"/>
  <c r="AG79" i="14"/>
  <c r="AR66" i="14" l="1"/>
  <c r="BA66" i="14" s="1"/>
  <c r="AQ66" i="14"/>
  <c r="AZ66" i="14" s="1"/>
  <c r="AH79" i="14"/>
  <c r="M40" i="14" s="1"/>
</calcChain>
</file>

<file path=xl/sharedStrings.xml><?xml version="1.0" encoding="utf-8"?>
<sst xmlns="http://schemas.openxmlformats.org/spreadsheetml/2006/main" count="170" uniqueCount="131">
  <si>
    <t>x</t>
    <phoneticPr fontId="2"/>
  </si>
  <si>
    <t>y</t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</si>
  <si>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</si>
  <si>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2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セツ</t>
    </rPh>
    <rPh sb="1" eb="2">
      <t>テン</t>
    </rPh>
    <phoneticPr fontId="2"/>
  </si>
  <si>
    <t>x1</t>
    <phoneticPr fontId="2"/>
  </si>
  <si>
    <t>y1</t>
    <phoneticPr fontId="2"/>
  </si>
  <si>
    <t>x2</t>
    <phoneticPr fontId="2"/>
  </si>
  <si>
    <t>y2</t>
    <phoneticPr fontId="2"/>
  </si>
  <si>
    <t>(mm)</t>
    <phoneticPr fontId="2"/>
  </si>
  <si>
    <t>(mm)</t>
    <phoneticPr fontId="2"/>
  </si>
  <si>
    <t>Le</t>
    <phoneticPr fontId="2"/>
  </si>
  <si>
    <t>l</t>
    <phoneticPr fontId="2"/>
  </si>
  <si>
    <t>m</t>
    <phoneticPr fontId="2"/>
  </si>
  <si>
    <t>u</t>
    <phoneticPr fontId="2"/>
  </si>
  <si>
    <t>v</t>
    <phoneticPr fontId="2"/>
  </si>
  <si>
    <t>theta</t>
    <phoneticPr fontId="2"/>
  </si>
  <si>
    <t>(radian)</t>
  </si>
  <si>
    <t>(radian)</t>
    <phoneticPr fontId="2"/>
  </si>
  <si>
    <t>Px</t>
    <phoneticPr fontId="2"/>
  </si>
  <si>
    <t>Py</t>
    <phoneticPr fontId="2"/>
  </si>
  <si>
    <t>Mz</t>
    <phoneticPr fontId="2"/>
  </si>
  <si>
    <t>(N)</t>
    <phoneticPr fontId="2"/>
  </si>
  <si>
    <t>(N-mm)</t>
    <phoneticPr fontId="2"/>
  </si>
  <si>
    <t>W</t>
    <phoneticPr fontId="2"/>
  </si>
  <si>
    <t>u1</t>
    <phoneticPr fontId="2"/>
  </si>
  <si>
    <t>v1</t>
    <phoneticPr fontId="2"/>
  </si>
  <si>
    <t>theta1</t>
    <phoneticPr fontId="2"/>
  </si>
  <si>
    <t>u2</t>
    <phoneticPr fontId="2"/>
  </si>
  <si>
    <t>v2</t>
    <phoneticPr fontId="2"/>
  </si>
  <si>
    <t>theta2</t>
    <phoneticPr fontId="2"/>
  </si>
  <si>
    <t>ue1</t>
    <phoneticPr fontId="2"/>
  </si>
  <si>
    <t>ve2</t>
    <phoneticPr fontId="2"/>
  </si>
  <si>
    <t>ve1</t>
    <phoneticPr fontId="2"/>
  </si>
  <si>
    <t>thetae1</t>
    <phoneticPr fontId="2"/>
  </si>
  <si>
    <t>thetae2</t>
    <phoneticPr fontId="2"/>
  </si>
  <si>
    <t>ue2</t>
    <phoneticPr fontId="2"/>
  </si>
  <si>
    <t>p</t>
    <phoneticPr fontId="2"/>
  </si>
  <si>
    <t>q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</si>
  <si>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</si>
  <si>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</si>
  <si>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</si>
  <si>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</si>
  <si>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A</t>
    <phoneticPr fontId="2"/>
  </si>
  <si>
    <t>E</t>
    <phoneticPr fontId="2"/>
  </si>
  <si>
    <t>I</t>
    <phoneticPr fontId="2"/>
  </si>
  <si>
    <t>Ua</t>
    <phoneticPr fontId="2"/>
  </si>
  <si>
    <t>Ub</t>
    <phoneticPr fontId="2"/>
  </si>
  <si>
    <t>節点番号</t>
    <rPh sb="0" eb="1">
      <t>セツ</t>
    </rPh>
    <rPh sb="1" eb="2">
      <t>テン</t>
    </rPh>
    <rPh sb="2" eb="4">
      <t>バンゴウ</t>
    </rPh>
    <phoneticPr fontId="2"/>
  </si>
  <si>
    <t>要素番号</t>
    <rPh sb="0" eb="2">
      <t>ヨウソ</t>
    </rPh>
    <rPh sb="2" eb="4">
      <t>バンゴウ</t>
    </rPh>
    <phoneticPr fontId="2"/>
  </si>
  <si>
    <t>Pye1</t>
    <phoneticPr fontId="2"/>
  </si>
  <si>
    <t>Pye2</t>
    <phoneticPr fontId="2"/>
  </si>
  <si>
    <t>Mze1</t>
    <phoneticPr fontId="2"/>
  </si>
  <si>
    <t>Mze2</t>
    <phoneticPr fontId="2"/>
  </si>
  <si>
    <t>(N-m)</t>
    <phoneticPr fontId="2"/>
  </si>
  <si>
    <t>Pxe1</t>
    <phoneticPr fontId="2"/>
  </si>
  <si>
    <t>Pxe2</t>
    <phoneticPr fontId="2"/>
  </si>
  <si>
    <t>(N)</t>
    <phoneticPr fontId="2"/>
  </si>
  <si>
    <t>(MPa)</t>
    <phoneticPr fontId="2"/>
  </si>
  <si>
    <t>(mm^2)</t>
    <phoneticPr fontId="2"/>
  </si>
  <si>
    <t>(mm^4)</t>
    <phoneticPr fontId="2"/>
  </si>
  <si>
    <t>全ポテンシャルエネルギ</t>
    <rPh sb="0" eb="1">
      <t>ゼン</t>
    </rPh>
    <phoneticPr fontId="2"/>
  </si>
  <si>
    <t>←目的セル</t>
    <rPh sb="1" eb="3">
      <t>モクテキ</t>
    </rPh>
    <phoneticPr fontId="2"/>
  </si>
  <si>
    <t>外力の仕事</t>
    <rPh sb="0" eb="2">
      <t>ガイリョク</t>
    </rPh>
    <rPh sb="3" eb="5">
      <t>シゴト</t>
    </rPh>
    <phoneticPr fontId="2"/>
  </si>
  <si>
    <t>合計</t>
    <rPh sb="0" eb="2">
      <t>ゴウケイ</t>
    </rPh>
    <phoneticPr fontId="2"/>
  </si>
  <si>
    <t>歪エネルギ</t>
    <rPh sb="0" eb="1">
      <t>ヒズミ</t>
    </rPh>
    <phoneticPr fontId="2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</si>
  <si>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ヘンイ</t>
    </rPh>
    <phoneticPr fontId="2"/>
  </si>
  <si>
    <r>
      <rPr>
        <sz val="11"/>
        <color theme="1"/>
        <rFont val="ＭＳ Ｐゴシック"/>
        <family val="3"/>
        <charset val="128"/>
      </rPr>
      <t>節点変位</t>
    </r>
    <r>
      <rPr>
        <sz val="11"/>
        <color theme="1"/>
        <rFont val="Arial"/>
        <family val="2"/>
      </rPr>
      <t>2</t>
    </r>
    <rPh sb="0" eb="1">
      <t>セツ</t>
    </rPh>
    <rPh sb="1" eb="2">
      <t>テン</t>
    </rPh>
    <rPh sb="2" eb="4">
      <t>ヘンイ</t>
    </rPh>
    <phoneticPr fontId="2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</si>
  <si>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rPh sb="2" eb="4">
      <t>ザヒョウ</t>
    </rPh>
    <phoneticPr fontId="2"/>
  </si>
  <si>
    <r>
      <rPr>
        <sz val="11"/>
        <color theme="1"/>
        <rFont val="ＭＳ Ｐゴシック"/>
        <family val="3"/>
        <charset val="128"/>
      </rPr>
      <t>節点座標</t>
    </r>
    <r>
      <rPr>
        <sz val="11"/>
        <color theme="1"/>
        <rFont val="Arial"/>
        <family val="2"/>
      </rPr>
      <t xml:space="preserve"> 2</t>
    </r>
    <rPh sb="0" eb="1">
      <t>セツ</t>
    </rPh>
    <rPh sb="1" eb="2">
      <t>テン</t>
    </rPh>
    <rPh sb="2" eb="4">
      <t>ザヒョウ</t>
    </rPh>
    <phoneticPr fontId="2"/>
  </si>
  <si>
    <t>方向余弦</t>
    <rPh sb="0" eb="2">
      <t>ホウコウ</t>
    </rPh>
    <rPh sb="2" eb="4">
      <t>ヨゲン</t>
    </rPh>
    <phoneticPr fontId="2"/>
  </si>
  <si>
    <t>長さ</t>
    <rPh sb="0" eb="1">
      <t>ナガ</t>
    </rPh>
    <phoneticPr fontId="2"/>
  </si>
  <si>
    <t>変位関数の係数</t>
    <rPh sb="0" eb="2">
      <t>ヘンイ</t>
    </rPh>
    <rPh sb="2" eb="4">
      <t>カンスウ</t>
    </rPh>
    <rPh sb="5" eb="7">
      <t>ケイスウ</t>
    </rPh>
    <phoneticPr fontId="2"/>
  </si>
  <si>
    <t>変数セル</t>
    <rPh sb="0" eb="2">
      <t>ヘンスウ</t>
    </rPh>
    <phoneticPr fontId="2"/>
  </si>
  <si>
    <t>２次元梁　線形解析ツール</t>
    <rPh sb="1" eb="3">
      <t>ジゲン</t>
    </rPh>
    <rPh sb="3" eb="4">
      <t>ハリ</t>
    </rPh>
    <rPh sb="5" eb="7">
      <t>センケイ</t>
    </rPh>
    <rPh sb="7" eb="9">
      <t>カイセキ</t>
    </rPh>
    <phoneticPr fontId="2"/>
  </si>
  <si>
    <t>節点座標</t>
    <rPh sb="0" eb="1">
      <t>セツ</t>
    </rPh>
    <rPh sb="1" eb="2">
      <t>テン</t>
    </rPh>
    <rPh sb="2" eb="4">
      <t>ザヒョウ</t>
    </rPh>
    <phoneticPr fontId="2"/>
  </si>
  <si>
    <t>節点変位</t>
    <rPh sb="0" eb="1">
      <t>セツ</t>
    </rPh>
    <rPh sb="1" eb="2">
      <t>テン</t>
    </rPh>
    <rPh sb="2" eb="4">
      <t>ヘンイ</t>
    </rPh>
    <phoneticPr fontId="2"/>
  </si>
  <si>
    <t>外力</t>
    <rPh sb="0" eb="2">
      <t>ガイリョク</t>
    </rPh>
    <phoneticPr fontId="2"/>
  </si>
  <si>
    <r>
      <rPr>
        <sz val="11"/>
        <color theme="1"/>
        <rFont val="ＭＳ Ｐゴシック"/>
        <family val="3"/>
        <charset val="128"/>
      </rPr>
      <t>入力するセル</t>
    </r>
    <rPh sb="0" eb="2">
      <t>ニュウリョク</t>
    </rPh>
    <phoneticPr fontId="2"/>
  </si>
  <si>
    <r>
      <t>LOOKUP</t>
    </r>
    <r>
      <rPr>
        <sz val="11"/>
        <color rgb="FFFF0000"/>
        <rFont val="ＭＳ Ｐゴシック"/>
        <family val="3"/>
        <charset val="128"/>
      </rPr>
      <t>関数でデータ作成</t>
    </r>
    <rPh sb="6" eb="8">
      <t>カンスウ</t>
    </rPh>
    <rPh sb="12" eb="14">
      <t>サクセイ</t>
    </rPh>
    <phoneticPr fontId="2"/>
  </si>
  <si>
    <t>節点データ</t>
    <rPh sb="0" eb="1">
      <t>セツ</t>
    </rPh>
    <rPh sb="1" eb="2">
      <t>テン</t>
    </rPh>
    <phoneticPr fontId="2"/>
  </si>
  <si>
    <t>要素データ</t>
    <rPh sb="0" eb="2">
      <t>ヨウソ</t>
    </rPh>
    <phoneticPr fontId="2"/>
  </si>
  <si>
    <r>
      <rPr>
        <sz val="11"/>
        <color theme="1"/>
        <rFont val="ＭＳ Ｐゴシック"/>
        <family val="3"/>
        <charset val="128"/>
      </rPr>
      <t>作成：滝　敏美</t>
    </r>
    <r>
      <rPr>
        <sz val="11"/>
        <color theme="1"/>
        <rFont val="Arial"/>
        <family val="2"/>
      </rPr>
      <t xml:space="preserve"> 2019/05/09</t>
    </r>
    <rPh sb="0" eb="2">
      <t>サクセイ</t>
    </rPh>
    <rPh sb="3" eb="4">
      <t>タキ</t>
    </rPh>
    <rPh sb="5" eb="7">
      <t>トシミ</t>
    </rPh>
    <phoneticPr fontId="2"/>
  </si>
  <si>
    <t>節点力（要素座標系）</t>
    <rPh sb="0" eb="1">
      <t>セツ</t>
    </rPh>
    <rPh sb="1" eb="2">
      <t>テン</t>
    </rPh>
    <rPh sb="2" eb="3">
      <t>リョク</t>
    </rPh>
    <rPh sb="4" eb="6">
      <t>ヨウソ</t>
    </rPh>
    <rPh sb="6" eb="8">
      <t>ザヒョウ</t>
    </rPh>
    <rPh sb="8" eb="9">
      <t>ケイ</t>
    </rPh>
    <phoneticPr fontId="2"/>
  </si>
  <si>
    <t>Px1</t>
    <phoneticPr fontId="2"/>
  </si>
  <si>
    <t>Px2</t>
    <phoneticPr fontId="2"/>
  </si>
  <si>
    <t>(N)</t>
    <phoneticPr fontId="2"/>
  </si>
  <si>
    <t>Py1</t>
    <phoneticPr fontId="2"/>
  </si>
  <si>
    <t>Py2</t>
    <phoneticPr fontId="2"/>
  </si>
  <si>
    <t>節点力（全体座標系）</t>
    <rPh sb="0" eb="1">
      <t>セツ</t>
    </rPh>
    <rPh sb="1" eb="2">
      <t>テン</t>
    </rPh>
    <rPh sb="2" eb="3">
      <t>リョク</t>
    </rPh>
    <rPh sb="4" eb="6">
      <t>ゼンタイ</t>
    </rPh>
    <rPh sb="6" eb="8">
      <t>ザヒョウ</t>
    </rPh>
    <rPh sb="8" eb="9">
      <t>ケイ</t>
    </rPh>
    <phoneticPr fontId="2"/>
  </si>
  <si>
    <t>変形倍率</t>
    <rPh sb="0" eb="2">
      <t>ヘンケイ</t>
    </rPh>
    <rPh sb="2" eb="4">
      <t>バイリツ</t>
    </rPh>
    <phoneticPr fontId="2"/>
  </si>
  <si>
    <t>M</t>
    <phoneticPr fontId="2"/>
  </si>
  <si>
    <t>x</t>
    <phoneticPr fontId="2"/>
  </si>
  <si>
    <t>P</t>
    <phoneticPr fontId="2"/>
  </si>
  <si>
    <r>
      <t xml:space="preserve">I </t>
    </r>
    <r>
      <rPr>
        <sz val="11"/>
        <color theme="1"/>
        <rFont val="ＭＳ Ｐゴシック"/>
        <family val="3"/>
        <charset val="128"/>
      </rPr>
      <t>型断面</t>
    </r>
    <rPh sb="2" eb="3">
      <t>カタ</t>
    </rPh>
    <rPh sb="3" eb="5">
      <t>ダンメン</t>
    </rPh>
    <phoneticPr fontId="2"/>
  </si>
  <si>
    <t>b =</t>
    <phoneticPr fontId="2"/>
  </si>
  <si>
    <t>mm</t>
    <phoneticPr fontId="2"/>
  </si>
  <si>
    <t>h =</t>
    <phoneticPr fontId="2"/>
  </si>
  <si>
    <t>tf =</t>
    <phoneticPr fontId="2"/>
  </si>
  <si>
    <t>tw =</t>
    <phoneticPr fontId="2"/>
  </si>
  <si>
    <t>断面２次モーメント</t>
    <rPh sb="0" eb="2">
      <t>ダンメン</t>
    </rPh>
    <rPh sb="3" eb="4">
      <t>ジ</t>
    </rPh>
    <phoneticPr fontId="2"/>
  </si>
  <si>
    <t>B</t>
    <phoneticPr fontId="2"/>
  </si>
  <si>
    <t>H</t>
    <phoneticPr fontId="2"/>
  </si>
  <si>
    <t>y_cg</t>
    <phoneticPr fontId="2"/>
  </si>
  <si>
    <t>A</t>
    <phoneticPr fontId="2"/>
  </si>
  <si>
    <t>A*y_cg</t>
    <phoneticPr fontId="2"/>
  </si>
  <si>
    <t>A*y_cg^2</t>
    <phoneticPr fontId="2"/>
  </si>
  <si>
    <t>I0</t>
    <phoneticPr fontId="2"/>
  </si>
  <si>
    <t>(mm)</t>
    <phoneticPr fontId="2"/>
  </si>
  <si>
    <t>(mm^2)</t>
    <phoneticPr fontId="2"/>
  </si>
  <si>
    <t>(mm^3)</t>
    <phoneticPr fontId="2"/>
  </si>
  <si>
    <t>(mm^4)</t>
    <phoneticPr fontId="2"/>
  </si>
  <si>
    <t>A =</t>
    <phoneticPr fontId="2"/>
  </si>
  <si>
    <t>y_cg =</t>
    <phoneticPr fontId="2"/>
  </si>
  <si>
    <t>I =</t>
    <phoneticPr fontId="2"/>
  </si>
  <si>
    <t>rho =</t>
    <phoneticPr fontId="2"/>
  </si>
  <si>
    <t>せん断断面積補正係数</t>
    <rPh sb="2" eb="3">
      <t>ダン</t>
    </rPh>
    <rPh sb="3" eb="5">
      <t>ダンメン</t>
    </rPh>
    <rPh sb="5" eb="6">
      <t>セキ</t>
    </rPh>
    <rPh sb="6" eb="8">
      <t>ホセイ</t>
    </rPh>
    <rPh sb="8" eb="10">
      <t>ケイスウ</t>
    </rPh>
    <phoneticPr fontId="2"/>
  </si>
  <si>
    <t>b/h</t>
    <phoneticPr fontId="2"/>
  </si>
  <si>
    <t>tf/tw</t>
    <phoneticPr fontId="2"/>
  </si>
  <si>
    <t>m</t>
    <phoneticPr fontId="2"/>
  </si>
  <si>
    <t>n</t>
    <phoneticPr fontId="2"/>
  </si>
  <si>
    <t>nu</t>
    <phoneticPr fontId="2"/>
  </si>
  <si>
    <r>
      <rPr>
        <sz val="11"/>
        <color theme="1"/>
        <rFont val="ＭＳ Ｐゴシック"/>
        <family val="3"/>
        <charset val="128"/>
      </rPr>
      <t>分子</t>
    </r>
    <rPh sb="0" eb="2">
      <t>ブンシ</t>
    </rPh>
    <phoneticPr fontId="2"/>
  </si>
  <si>
    <r>
      <rPr>
        <sz val="11"/>
        <color theme="1"/>
        <rFont val="ＭＳ Ｐゴシック"/>
        <family val="3"/>
        <charset val="128"/>
      </rPr>
      <t>分母</t>
    </r>
    <rPh sb="0" eb="2">
      <t>ブンボ</t>
    </rPh>
    <phoneticPr fontId="2"/>
  </si>
  <si>
    <t>k</t>
    <phoneticPr fontId="2"/>
  </si>
  <si>
    <t>A =</t>
    <phoneticPr fontId="2"/>
  </si>
  <si>
    <t>I =</t>
    <phoneticPr fontId="2"/>
  </si>
  <si>
    <t>b =</t>
    <phoneticPr fontId="2"/>
  </si>
  <si>
    <t>V</t>
    <phoneticPr fontId="2"/>
  </si>
  <si>
    <t>x</t>
    <phoneticPr fontId="2"/>
  </si>
  <si>
    <t>Px</t>
    <phoneticPr fontId="2"/>
  </si>
  <si>
    <t>Py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</si>
</sst>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Arial"/>
      <family val="2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3" borderId="0" xfId="0" applyFont="1" applyFill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4" fillId="5" borderId="0" xfId="0" applyFont="1" applyFill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176" fontId="1" fillId="0" borderId="1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0" xfId="0" applyNumberFormat="1" applyFont="1">
      <alignment vertical="center"/>
    </xf>
    <xf numFmtId="10" fontId="1" fillId="0" borderId="0" xfId="1" applyNumberFormat="1" applyFont="1">
      <alignment vertical="center"/>
    </xf>
    <xf numFmtId="177" fontId="1" fillId="0" borderId="0" xfId="0" applyNumberFormat="1" applyFont="1">
      <alignment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CCFFF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2"/>
          <c:order val="0"/>
          <c:tx>
            <c:v>変形前</c:v>
          </c:tx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梁_線形ツール!$C$7:$C$31</c:f>
              <c:numCache>
                <c:formatCode>General</c:formatCode>
                <c:ptCount val="25"/>
                <c:pt idx="0">
                  <c:v>-587.78525229247316</c:v>
                </c:pt>
                <c:pt idx="1">
                  <c:v>-544.63903501502693</c:v>
                </c:pt>
                <c:pt idx="2">
                  <c:v>-499.99999999999994</c:v>
                </c:pt>
                <c:pt idx="3">
                  <c:v>-453.99049973954675</c:v>
                </c:pt>
                <c:pt idx="4">
                  <c:v>-406.73664307580015</c:v>
                </c:pt>
                <c:pt idx="5">
                  <c:v>-358.36794954530029</c:v>
                </c:pt>
                <c:pt idx="6">
                  <c:v>-309.01699437494739</c:v>
                </c:pt>
                <c:pt idx="7">
                  <c:v>-258.81904510252076</c:v>
                </c:pt>
                <c:pt idx="8">
                  <c:v>-207.91169081775931</c:v>
                </c:pt>
                <c:pt idx="9">
                  <c:v>-156.43446504023086</c:v>
                </c:pt>
                <c:pt idx="10">
                  <c:v>-104.52846326765345</c:v>
                </c:pt>
                <c:pt idx="11">
                  <c:v>-52.33595624294383</c:v>
                </c:pt>
                <c:pt idx="12">
                  <c:v>0</c:v>
                </c:pt>
                <c:pt idx="13">
                  <c:v>52.33595624294383</c:v>
                </c:pt>
                <c:pt idx="14">
                  <c:v>104.52846326765345</c:v>
                </c:pt>
                <c:pt idx="15">
                  <c:v>156.43446504023086</c:v>
                </c:pt>
                <c:pt idx="16">
                  <c:v>207.91169081775931</c:v>
                </c:pt>
                <c:pt idx="17">
                  <c:v>258.81904510252076</c:v>
                </c:pt>
                <c:pt idx="18">
                  <c:v>309.01699437494739</c:v>
                </c:pt>
                <c:pt idx="19">
                  <c:v>358.36794954530029</c:v>
                </c:pt>
                <c:pt idx="20">
                  <c:v>406.73664307580015</c:v>
                </c:pt>
                <c:pt idx="21">
                  <c:v>453.99049973954675</c:v>
                </c:pt>
                <c:pt idx="22">
                  <c:v>499.99999999999994</c:v>
                </c:pt>
                <c:pt idx="23">
                  <c:v>544.63903501502693</c:v>
                </c:pt>
                <c:pt idx="24">
                  <c:v>587.78525229247316</c:v>
                </c:pt>
              </c:numCache>
            </c:numRef>
          </c:xVal>
          <c:yVal>
            <c:numRef>
              <c:f>梁_線形ツール!$D$7:$D$31</c:f>
              <c:numCache>
                <c:formatCode>General</c:formatCode>
                <c:ptCount val="25"/>
                <c:pt idx="0">
                  <c:v>-190.98300562505256</c:v>
                </c:pt>
                <c:pt idx="1">
                  <c:v>-161.32943205457593</c:v>
                </c:pt>
                <c:pt idx="2">
                  <c:v>-133.97459621556129</c:v>
                </c:pt>
                <c:pt idx="3">
                  <c:v>-108.99347581163215</c:v>
                </c:pt>
                <c:pt idx="4">
                  <c:v>-86.454542357399077</c:v>
                </c:pt>
                <c:pt idx="5">
                  <c:v>-66.419573502798244</c:v>
                </c:pt>
                <c:pt idx="6">
                  <c:v>-48.943483704846471</c:v>
                </c:pt>
                <c:pt idx="7">
                  <c:v>-34.074173710931632</c:v>
                </c:pt>
                <c:pt idx="8">
                  <c:v>-21.852399266194311</c:v>
                </c:pt>
                <c:pt idx="9">
                  <c:v>-12.311659404862212</c:v>
                </c:pt>
                <c:pt idx="10">
                  <c:v>-5.478104631726751</c:v>
                </c:pt>
                <c:pt idx="11">
                  <c:v>-1.3704652454262032</c:v>
                </c:pt>
                <c:pt idx="12">
                  <c:v>0</c:v>
                </c:pt>
                <c:pt idx="13">
                  <c:v>-1.3704652454262032</c:v>
                </c:pt>
                <c:pt idx="14">
                  <c:v>-5.478104631726751</c:v>
                </c:pt>
                <c:pt idx="15">
                  <c:v>-12.311659404862212</c:v>
                </c:pt>
                <c:pt idx="16">
                  <c:v>-21.852399266194311</c:v>
                </c:pt>
                <c:pt idx="17">
                  <c:v>-34.074173710931632</c:v>
                </c:pt>
                <c:pt idx="18">
                  <c:v>-48.943483704846471</c:v>
                </c:pt>
                <c:pt idx="19">
                  <c:v>-66.419573502798244</c:v>
                </c:pt>
                <c:pt idx="20">
                  <c:v>-86.454542357399077</c:v>
                </c:pt>
                <c:pt idx="21">
                  <c:v>-108.99347581163215</c:v>
                </c:pt>
                <c:pt idx="22">
                  <c:v>-133.97459621556129</c:v>
                </c:pt>
                <c:pt idx="23">
                  <c:v>-161.32943205457593</c:v>
                </c:pt>
                <c:pt idx="24">
                  <c:v>-190.98300562505256</c:v>
                </c:pt>
              </c:numCache>
            </c:numRef>
          </c:yVal>
          <c:smooth val="1"/>
        </c:ser>
        <c:ser>
          <c:idx val="1"/>
          <c:order val="1"/>
          <c:tx>
            <c:v>微小変形理論</c:v>
          </c:tx>
          <c:spPr>
            <a:ln w="1905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梁_線形ツール!$U$7:$U$31</c:f>
              <c:numCache>
                <c:formatCode>General</c:formatCode>
                <c:ptCount val="25"/>
                <c:pt idx="0">
                  <c:v>-587.78525229247316</c:v>
                </c:pt>
                <c:pt idx="1">
                  <c:v>-544.74268305457576</c:v>
                </c:pt>
                <c:pt idx="2">
                  <c:v>-500.08271229863982</c:v>
                </c:pt>
                <c:pt idx="3">
                  <c:v>-453.9706577972018</c:v>
                </c:pt>
                <c:pt idx="4">
                  <c:v>-406.57465404496378</c:v>
                </c:pt>
                <c:pt idx="5">
                  <c:v>-358.06167761392601</c:v>
                </c:pt>
                <c:pt idx="6">
                  <c:v>-308.59449695095867</c:v>
                </c:pt>
                <c:pt idx="7">
                  <c:v>-258.32958549169189</c:v>
                </c:pt>
                <c:pt idx="8">
                  <c:v>-207.41596813109291</c:v>
                </c:pt>
                <c:pt idx="9">
                  <c:v>-155.99494660587919</c:v>
                </c:pt>
                <c:pt idx="10">
                  <c:v>-104.20061358719047</c:v>
                </c:pt>
                <c:pt idx="11">
                  <c:v>-52.161035676442388</c:v>
                </c:pt>
                <c:pt idx="12">
                  <c:v>3.9428259860416059E-5</c:v>
                </c:pt>
                <c:pt idx="13">
                  <c:v>52.161111731230541</c:v>
                </c:pt>
                <c:pt idx="14">
                  <c:v>104.20068796530605</c:v>
                </c:pt>
                <c:pt idx="15">
                  <c:v>155.99501979669677</c:v>
                </c:pt>
                <c:pt idx="16">
                  <c:v>207.41603972153507</c:v>
                </c:pt>
                <c:pt idx="17">
                  <c:v>258.32965411337699</c:v>
                </c:pt>
                <c:pt idx="18">
                  <c:v>308.59456040767697</c:v>
                </c:pt>
                <c:pt idx="19">
                  <c:v>358.06173319811199</c:v>
                </c:pt>
                <c:pt idx="20">
                  <c:v>406.57469902501515</c:v>
                </c:pt>
                <c:pt idx="21">
                  <c:v>453.97069004201023</c:v>
                </c:pt>
                <c:pt idx="22">
                  <c:v>500.08273100511417</c:v>
                </c:pt>
                <c:pt idx="23">
                  <c:v>544.74268984582261</c:v>
                </c:pt>
                <c:pt idx="24">
                  <c:v>587.78525229247316</c:v>
                </c:pt>
              </c:numCache>
            </c:numRef>
          </c:xVal>
          <c:yVal>
            <c:numRef>
              <c:f>梁_線形ツール!$V$7:$V$31</c:f>
              <c:numCache>
                <c:formatCode>General</c:formatCode>
                <c:ptCount val="25"/>
                <c:pt idx="0">
                  <c:v>-190.98300562505256</c:v>
                </c:pt>
                <c:pt idx="1">
                  <c:v>-161.56746247988198</c:v>
                </c:pt>
                <c:pt idx="2">
                  <c:v>-134.65695220990204</c:v>
                </c:pt>
                <c:pt idx="3">
                  <c:v>-110.30174539979957</c:v>
                </c:pt>
                <c:pt idx="4">
                  <c:v>-88.532397046484462</c:v>
                </c:pt>
                <c:pt idx="5">
                  <c:v>-69.362769156361225</c:v>
                </c:pt>
                <c:pt idx="6">
                  <c:v>-52.793455571903621</c:v>
                </c:pt>
                <c:pt idx="7">
                  <c:v>-38.815406015125902</c:v>
                </c:pt>
                <c:pt idx="8">
                  <c:v>-27.413544235003599</c:v>
                </c:pt>
                <c:pt idx="9">
                  <c:v>-18.570192038111607</c:v>
                </c:pt>
                <c:pt idx="10">
                  <c:v>-12.268126807735605</c:v>
                </c:pt>
                <c:pt idx="11">
                  <c:v>-8.4931233182770214</c:v>
                </c:pt>
                <c:pt idx="12">
                  <c:v>-7.2358594434743599</c:v>
                </c:pt>
                <c:pt idx="13">
                  <c:v>-8.4930958977277129</c:v>
                </c:pt>
                <c:pt idx="14">
                  <c:v>-12.268075098985914</c:v>
                </c:pt>
                <c:pt idx="15">
                  <c:v>-18.570121737751816</c:v>
                </c:pt>
                <c:pt idx="16">
                  <c:v>-27.413462691372054</c:v>
                </c:pt>
                <c:pt idx="17">
                  <c:v>-38.815321285129151</c:v>
                </c:pt>
                <c:pt idx="18">
                  <c:v>-52.793375497457653</c:v>
                </c:pt>
                <c:pt idx="19">
                  <c:v>-69.362700476755663</c:v>
                </c:pt>
                <c:pt idx="20">
                  <c:v>-88.532344599712687</c:v>
                </c:pt>
                <c:pt idx="21">
                  <c:v>-110.30171142226581</c:v>
                </c:pt>
                <c:pt idx="22">
                  <c:v>-134.65693569338484</c:v>
                </c:pt>
                <c:pt idx="23">
                  <c:v>-161.56745865877889</c:v>
                </c:pt>
                <c:pt idx="24">
                  <c:v>-190.98300562505256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380160"/>
        <c:axId val="243852800"/>
      </c:scatterChart>
      <c:valAx>
        <c:axId val="2423801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crossAx val="243852800"/>
        <c:crosses val="autoZero"/>
        <c:crossBetween val="midCat"/>
      </c:valAx>
      <c:valAx>
        <c:axId val="243852800"/>
        <c:scaling>
          <c:orientation val="minMax"/>
          <c:max val="400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42380160"/>
        <c:crosses val="autoZero"/>
        <c:crossBetween val="midCat"/>
        <c:majorUnit val="200"/>
      </c:valAx>
      <c:spPr>
        <a:noFill/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73301553336469305"/>
          <c:y val="0.12623498272823214"/>
          <c:w val="0.21081357681404417"/>
          <c:h val="0.1865421437564379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微小変形理論</c:v>
          </c:tx>
          <c:spPr>
            <a:ln w="1905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梁_線形ツール!$AT$47:$AT$71</c:f>
              <c:numCache>
                <c:formatCode>General</c:formatCode>
                <c:ptCount val="25"/>
                <c:pt idx="0">
                  <c:v>-587.78525229247316</c:v>
                </c:pt>
                <c:pt idx="1">
                  <c:v>-544.63903501502693</c:v>
                </c:pt>
                <c:pt idx="2">
                  <c:v>-499.99999999999994</c:v>
                </c:pt>
                <c:pt idx="3">
                  <c:v>-453.99049973954675</c:v>
                </c:pt>
                <c:pt idx="4">
                  <c:v>-406.73664307580015</c:v>
                </c:pt>
                <c:pt idx="5">
                  <c:v>-358.36794954530029</c:v>
                </c:pt>
                <c:pt idx="6">
                  <c:v>-309.01699437494739</c:v>
                </c:pt>
                <c:pt idx="7">
                  <c:v>-258.81904510252076</c:v>
                </c:pt>
                <c:pt idx="8">
                  <c:v>-207.91169081775931</c:v>
                </c:pt>
                <c:pt idx="9">
                  <c:v>-156.43446504023086</c:v>
                </c:pt>
                <c:pt idx="10">
                  <c:v>-104.52846326765345</c:v>
                </c:pt>
                <c:pt idx="11">
                  <c:v>-52.33595624294383</c:v>
                </c:pt>
                <c:pt idx="12">
                  <c:v>0</c:v>
                </c:pt>
                <c:pt idx="13">
                  <c:v>52.33595624294383</c:v>
                </c:pt>
                <c:pt idx="14">
                  <c:v>104.52846326765345</c:v>
                </c:pt>
                <c:pt idx="15">
                  <c:v>156.43446504023086</c:v>
                </c:pt>
                <c:pt idx="16">
                  <c:v>207.91169081775931</c:v>
                </c:pt>
                <c:pt idx="17">
                  <c:v>258.81904510252076</c:v>
                </c:pt>
                <c:pt idx="18">
                  <c:v>309.01699437494739</c:v>
                </c:pt>
                <c:pt idx="19">
                  <c:v>358.36794954530029</c:v>
                </c:pt>
                <c:pt idx="20">
                  <c:v>406.73664307580015</c:v>
                </c:pt>
                <c:pt idx="21">
                  <c:v>453.99049973954675</c:v>
                </c:pt>
                <c:pt idx="22">
                  <c:v>499.99999999999994</c:v>
                </c:pt>
                <c:pt idx="23">
                  <c:v>544.63903501502693</c:v>
                </c:pt>
                <c:pt idx="24">
                  <c:v>587.78525229247316</c:v>
                </c:pt>
              </c:numCache>
            </c:numRef>
          </c:xVal>
          <c:yVal>
            <c:numRef>
              <c:f>梁_線形ツール!$AU$47:$AU$71</c:f>
              <c:numCache>
                <c:formatCode>0.0</c:formatCode>
                <c:ptCount val="25"/>
                <c:pt idx="0">
                  <c:v>-1143.2528826760315</c:v>
                </c:pt>
                <c:pt idx="1">
                  <c:v>-1020.5871563405341</c:v>
                </c:pt>
                <c:pt idx="2">
                  <c:v>-845.05670532792954</c:v>
                </c:pt>
                <c:pt idx="3">
                  <c:v>-632.46417421267245</c:v>
                </c:pt>
                <c:pt idx="4">
                  <c:v>-397.79939203905514</c:v>
                </c:pt>
                <c:pt idx="5">
                  <c:v>-155.08805332658491</c:v>
                </c:pt>
                <c:pt idx="6">
                  <c:v>82.845454086392479</c:v>
                </c:pt>
                <c:pt idx="7">
                  <c:v>304.52534664053616</c:v>
                </c:pt>
                <c:pt idx="8">
                  <c:v>499.97678867544289</c:v>
                </c:pt>
                <c:pt idx="9">
                  <c:v>660.85617098798787</c:v>
                </c:pt>
                <c:pt idx="10">
                  <c:v>780.56083298564886</c:v>
                </c:pt>
                <c:pt idx="11">
                  <c:v>854.30846128432211</c:v>
                </c:pt>
                <c:pt idx="12">
                  <c:v>879.20881456017969</c:v>
                </c:pt>
                <c:pt idx="13">
                  <c:v>854.29543282106306</c:v>
                </c:pt>
                <c:pt idx="14">
                  <c:v>780.53596052937678</c:v>
                </c:pt>
                <c:pt idx="15">
                  <c:v>660.82585118736847</c:v>
                </c:pt>
                <c:pt idx="16">
                  <c:v>499.94291677889953</c:v>
                </c:pt>
                <c:pt idx="17">
                  <c:v>304.49126942552397</c:v>
                </c:pt>
                <c:pt idx="18">
                  <c:v>82.814937940742311</c:v>
                </c:pt>
                <c:pt idx="19">
                  <c:v>-155.11148861204828</c:v>
                </c:pt>
                <c:pt idx="20">
                  <c:v>-397.81246668224009</c:v>
                </c:pt>
                <c:pt idx="21">
                  <c:v>-632.46363327466224</c:v>
                </c:pt>
                <c:pt idx="22">
                  <c:v>-845.03730647534576</c:v>
                </c:pt>
                <c:pt idx="23">
                  <c:v>-1020.5471754677117</c:v>
                </c:pt>
                <c:pt idx="24">
                  <c:v>-1143.1886081960824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483776"/>
        <c:axId val="243485696"/>
      </c:scatterChart>
      <c:valAx>
        <c:axId val="2434837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crossAx val="243485696"/>
        <c:crosses val="autoZero"/>
        <c:crossBetween val="midCat"/>
      </c:valAx>
      <c:valAx>
        <c:axId val="24348569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crossAx val="243483776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0419789847088221"/>
          <c:y val="0.12762204724409451"/>
          <c:w val="0.19112627986348124"/>
          <c:h val="0.1118575687177484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2"/>
          <c:order val="0"/>
          <c:tx>
            <c:v>微小変形理論</c:v>
          </c:tx>
          <c:spPr>
            <a:ln w="1905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梁_線形ツール!$AV$47:$AV$70</c:f>
              <c:numCache>
                <c:formatCode>0.0</c:formatCode>
                <c:ptCount val="24"/>
                <c:pt idx="0">
                  <c:v>-566.21214365374999</c:v>
                </c:pt>
                <c:pt idx="1">
                  <c:v>-522.31951750751341</c:v>
                </c:pt>
                <c:pt idx="2">
                  <c:v>-476.99524986977337</c:v>
                </c:pt>
                <c:pt idx="3">
                  <c:v>-430.36357140767348</c:v>
                </c:pt>
                <c:pt idx="4">
                  <c:v>-382.55229631055022</c:v>
                </c:pt>
                <c:pt idx="5">
                  <c:v>-333.69247196012384</c:v>
                </c:pt>
                <c:pt idx="6">
                  <c:v>-283.91801973873407</c:v>
                </c:pt>
                <c:pt idx="7">
                  <c:v>-233.36536796014002</c:v>
                </c:pt>
                <c:pt idx="8">
                  <c:v>-182.1730779289951</c:v>
                </c:pt>
                <c:pt idx="9">
                  <c:v>-130.48146415394217</c:v>
                </c:pt>
                <c:pt idx="10">
                  <c:v>-78.432209755298643</c:v>
                </c:pt>
                <c:pt idx="11">
                  <c:v>-26.167978121471915</c:v>
                </c:pt>
                <c:pt idx="12">
                  <c:v>26.167978121471915</c:v>
                </c:pt>
                <c:pt idx="13">
                  <c:v>78.432209755298643</c:v>
                </c:pt>
                <c:pt idx="14">
                  <c:v>130.48146415394217</c:v>
                </c:pt>
                <c:pt idx="15">
                  <c:v>182.1730779289951</c:v>
                </c:pt>
                <c:pt idx="16">
                  <c:v>233.36536796014002</c:v>
                </c:pt>
                <c:pt idx="17">
                  <c:v>283.91801973873407</c:v>
                </c:pt>
                <c:pt idx="18">
                  <c:v>333.69247196012384</c:v>
                </c:pt>
                <c:pt idx="19">
                  <c:v>382.55229631055022</c:v>
                </c:pt>
                <c:pt idx="20">
                  <c:v>430.36357140767348</c:v>
                </c:pt>
                <c:pt idx="21">
                  <c:v>476.99524986977337</c:v>
                </c:pt>
                <c:pt idx="22">
                  <c:v>522.31951750751341</c:v>
                </c:pt>
                <c:pt idx="23">
                  <c:v>566.21214365374999</c:v>
                </c:pt>
              </c:numCache>
            </c:numRef>
          </c:xVal>
          <c:yVal>
            <c:numRef>
              <c:f>梁_線形ツール!$AW$47:$AW$70</c:f>
              <c:numCache>
                <c:formatCode>0.0</c:formatCode>
                <c:ptCount val="24"/>
                <c:pt idx="0">
                  <c:v>-76.563276433859912</c:v>
                </c:pt>
                <c:pt idx="1">
                  <c:v>-74.501054346554554</c:v>
                </c:pt>
                <c:pt idx="2">
                  <c:v>-72.49343748896807</c:v>
                </c:pt>
                <c:pt idx="3">
                  <c:v>-70.574957180398911</c:v>
                </c:pt>
                <c:pt idx="4">
                  <c:v>-68.779974953017344</c:v>
                </c:pt>
                <c:pt idx="5">
                  <c:v>-67.138278606423142</c:v>
                </c:pt>
                <c:pt idx="6">
                  <c:v>-65.677459555775258</c:v>
                </c:pt>
                <c:pt idx="7">
                  <c:v>-64.421739022092467</c:v>
                </c:pt>
                <c:pt idx="8">
                  <c:v>-63.391744586249949</c:v>
                </c:pt>
                <c:pt idx="9">
                  <c:v>-62.604285210440125</c:v>
                </c:pt>
                <c:pt idx="10">
                  <c:v>-62.072153959006812</c:v>
                </c:pt>
                <c:pt idx="11">
                  <c:v>-61.803947661634936</c:v>
                </c:pt>
                <c:pt idx="12">
                  <c:v>-61.805170832323057</c:v>
                </c:pt>
                <c:pt idx="13">
                  <c:v>-62.073397492852727</c:v>
                </c:pt>
                <c:pt idx="14">
                  <c:v>-62.605538025559305</c:v>
                </c:pt>
                <c:pt idx="15">
                  <c:v>-63.393003890970064</c:v>
                </c:pt>
                <c:pt idx="16">
                  <c:v>-64.423001132822122</c:v>
                </c:pt>
                <c:pt idx="17">
                  <c:v>-65.678721476018993</c:v>
                </c:pt>
                <c:pt idx="18">
                  <c:v>-67.139536103162158</c:v>
                </c:pt>
                <c:pt idx="19">
                  <c:v>-68.781221188734293</c:v>
                </c:pt>
                <c:pt idx="20">
                  <c:v>-70.576188997854871</c:v>
                </c:pt>
                <c:pt idx="21">
                  <c:v>-72.494677166998514</c:v>
                </c:pt>
                <c:pt idx="22">
                  <c:v>-74.502280127309206</c:v>
                </c:pt>
                <c:pt idx="23">
                  <c:v>-76.56446970454067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436480"/>
        <c:axId val="258463232"/>
      </c:scatterChart>
      <c:valAx>
        <c:axId val="25843648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crossAx val="258463232"/>
        <c:crosses val="autoZero"/>
        <c:crossBetween val="midCat"/>
      </c:valAx>
      <c:valAx>
        <c:axId val="258463232"/>
        <c:scaling>
          <c:orientation val="minMax"/>
          <c:max val="0"/>
        </c:scaling>
        <c:delete val="0"/>
        <c:axPos val="l"/>
        <c:majorGridlines/>
        <c:numFmt formatCode="General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crossAx val="258436480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8645045819784467"/>
          <c:y val="8.584659032503443E-2"/>
          <c:w val="0.20296933702399828"/>
          <c:h val="0.1160351144096544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4"/>
          <c:order val="0"/>
          <c:tx>
            <c:v>微小変形理論</c:v>
          </c:tx>
          <c:spPr>
            <a:ln w="1905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梁_線形ツール!$AV$47:$AV$70</c:f>
              <c:numCache>
                <c:formatCode>0.0</c:formatCode>
                <c:ptCount val="24"/>
                <c:pt idx="0">
                  <c:v>-566.21214365374999</c:v>
                </c:pt>
                <c:pt idx="1">
                  <c:v>-522.31951750751341</c:v>
                </c:pt>
                <c:pt idx="2">
                  <c:v>-476.99524986977337</c:v>
                </c:pt>
                <c:pt idx="3">
                  <c:v>-430.36357140767348</c:v>
                </c:pt>
                <c:pt idx="4">
                  <c:v>-382.55229631055022</c:v>
                </c:pt>
                <c:pt idx="5">
                  <c:v>-333.69247196012384</c:v>
                </c:pt>
                <c:pt idx="6">
                  <c:v>-283.91801973873407</c:v>
                </c:pt>
                <c:pt idx="7">
                  <c:v>-233.36536796014002</c:v>
                </c:pt>
                <c:pt idx="8">
                  <c:v>-182.1730779289951</c:v>
                </c:pt>
                <c:pt idx="9">
                  <c:v>-130.48146415394217</c:v>
                </c:pt>
                <c:pt idx="10">
                  <c:v>-78.432209755298643</c:v>
                </c:pt>
                <c:pt idx="11">
                  <c:v>-26.167978121471915</c:v>
                </c:pt>
                <c:pt idx="12">
                  <c:v>26.167978121471915</c:v>
                </c:pt>
                <c:pt idx="13">
                  <c:v>78.432209755298643</c:v>
                </c:pt>
                <c:pt idx="14">
                  <c:v>130.48146415394217</c:v>
                </c:pt>
                <c:pt idx="15">
                  <c:v>182.1730779289951</c:v>
                </c:pt>
                <c:pt idx="16">
                  <c:v>233.36536796014002</c:v>
                </c:pt>
                <c:pt idx="17">
                  <c:v>283.91801973873407</c:v>
                </c:pt>
                <c:pt idx="18">
                  <c:v>333.69247196012384</c:v>
                </c:pt>
                <c:pt idx="19">
                  <c:v>382.55229631055022</c:v>
                </c:pt>
                <c:pt idx="20">
                  <c:v>430.36357140767348</c:v>
                </c:pt>
                <c:pt idx="21">
                  <c:v>476.99524986977337</c:v>
                </c:pt>
                <c:pt idx="22">
                  <c:v>522.31951750751341</c:v>
                </c:pt>
                <c:pt idx="23">
                  <c:v>566.21214365374999</c:v>
                </c:pt>
              </c:numCache>
            </c:numRef>
          </c:xVal>
          <c:yVal>
            <c:numRef>
              <c:f>梁_線形ツール!$BA$47:$BA$70</c:f>
              <c:numCache>
                <c:formatCode>General</c:formatCode>
                <c:ptCount val="24"/>
                <c:pt idx="0">
                  <c:v>-45.296857082107081</c:v>
                </c:pt>
                <c:pt idx="1">
                  <c:v>-41.785413315183966</c:v>
                </c:pt>
                <c:pt idx="2">
                  <c:v>-38.159473037776223</c:v>
                </c:pt>
                <c:pt idx="3">
                  <c:v>-34.428939973689232</c:v>
                </c:pt>
                <c:pt idx="4">
                  <c:v>-30.604037695580931</c:v>
                </c:pt>
                <c:pt idx="5">
                  <c:v>-26.695251878759567</c:v>
                </c:pt>
                <c:pt idx="6">
                  <c:v>-22.713295080389649</c:v>
                </c:pt>
                <c:pt idx="7">
                  <c:v>-18.66908360486411</c:v>
                </c:pt>
                <c:pt idx="8">
                  <c:v>-14.573699321012985</c:v>
                </c:pt>
                <c:pt idx="9">
                  <c:v>-10.438370687133917</c:v>
                </c:pt>
                <c:pt idx="10">
                  <c:v>-6.2744301594610201</c:v>
                </c:pt>
                <c:pt idx="11">
                  <c:v>-2.0932934757234798</c:v>
                </c:pt>
                <c:pt idx="12">
                  <c:v>2.093584183152855</c:v>
                </c:pt>
                <c:pt idx="13">
                  <c:v>6.2747223943500634</c:v>
                </c:pt>
                <c:pt idx="14">
                  <c:v>10.43866414970641</c:v>
                </c:pt>
                <c:pt idx="15">
                  <c:v>14.573993027680915</c:v>
                </c:pt>
                <c:pt idx="16">
                  <c:v>18.669376980374338</c:v>
                </c:pt>
                <c:pt idx="17">
                  <c:v>22.713587374936001</c:v>
                </c:pt>
                <c:pt idx="18">
                  <c:v>26.695545228450829</c:v>
                </c:pt>
                <c:pt idx="19">
                  <c:v>30.604331192848896</c:v>
                </c:pt>
                <c:pt idx="20">
                  <c:v>34.429233465916063</c:v>
                </c:pt>
                <c:pt idx="21">
                  <c:v>38.159766430078697</c:v>
                </c:pt>
                <c:pt idx="22">
                  <c:v>41.785706271273924</c:v>
                </c:pt>
                <c:pt idx="23">
                  <c:v>45.29714701458213</c:v>
                </c:pt>
              </c:numCache>
            </c:numRef>
          </c:yVal>
          <c:smooth val="1"/>
        </c:ser>
        <c:ser>
          <c:idx val="5"/>
          <c:order val="1"/>
          <c:tx>
            <c:v>微小変形理論</c:v>
          </c:tx>
          <c:spPr>
            <a:ln w="1905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梁_線形ツール!$AV$47:$AV$70</c:f>
              <c:numCache>
                <c:formatCode>0.0</c:formatCode>
                <c:ptCount val="24"/>
                <c:pt idx="0">
                  <c:v>-566.21214365374999</c:v>
                </c:pt>
                <c:pt idx="1">
                  <c:v>-522.31951750751341</c:v>
                </c:pt>
                <c:pt idx="2">
                  <c:v>-476.99524986977337</c:v>
                </c:pt>
                <c:pt idx="3">
                  <c:v>-430.36357140767348</c:v>
                </c:pt>
                <c:pt idx="4">
                  <c:v>-382.55229631055022</c:v>
                </c:pt>
                <c:pt idx="5">
                  <c:v>-333.69247196012384</c:v>
                </c:pt>
                <c:pt idx="6">
                  <c:v>-283.91801973873407</c:v>
                </c:pt>
                <c:pt idx="7">
                  <c:v>-233.36536796014002</c:v>
                </c:pt>
                <c:pt idx="8">
                  <c:v>-182.1730779289951</c:v>
                </c:pt>
                <c:pt idx="9">
                  <c:v>-130.48146415394217</c:v>
                </c:pt>
                <c:pt idx="10">
                  <c:v>-78.432209755298643</c:v>
                </c:pt>
                <c:pt idx="11">
                  <c:v>-26.167978121471915</c:v>
                </c:pt>
                <c:pt idx="12">
                  <c:v>26.167978121471915</c:v>
                </c:pt>
                <c:pt idx="13">
                  <c:v>78.432209755298643</c:v>
                </c:pt>
                <c:pt idx="14">
                  <c:v>130.48146415394217</c:v>
                </c:pt>
                <c:pt idx="15">
                  <c:v>182.1730779289951</c:v>
                </c:pt>
                <c:pt idx="16">
                  <c:v>233.36536796014002</c:v>
                </c:pt>
                <c:pt idx="17">
                  <c:v>283.91801973873407</c:v>
                </c:pt>
                <c:pt idx="18">
                  <c:v>333.69247196012384</c:v>
                </c:pt>
                <c:pt idx="19">
                  <c:v>382.55229631055022</c:v>
                </c:pt>
                <c:pt idx="20">
                  <c:v>430.36357140767348</c:v>
                </c:pt>
                <c:pt idx="21">
                  <c:v>476.99524986977337</c:v>
                </c:pt>
                <c:pt idx="22">
                  <c:v>522.31951750751341</c:v>
                </c:pt>
                <c:pt idx="23">
                  <c:v>566.21214365374999</c:v>
                </c:pt>
              </c:numCache>
            </c:numRef>
          </c:xVal>
          <c:yVal>
            <c:numRef>
              <c:f>梁_線形ツール!$AZ$47:$AZ$70</c:f>
              <c:numCache>
                <c:formatCode>General</c:formatCode>
                <c:ptCount val="24"/>
                <c:pt idx="0">
                  <c:v>-61.770703045586671</c:v>
                </c:pt>
                <c:pt idx="1">
                  <c:v>-61.77076575228714</c:v>
                </c:pt>
                <c:pt idx="2">
                  <c:v>-61.770884817741965</c:v>
                </c:pt>
                <c:pt idx="3">
                  <c:v>-61.770247573378356</c:v>
                </c:pt>
                <c:pt idx="4">
                  <c:v>-61.770300948565136</c:v>
                </c:pt>
                <c:pt idx="5">
                  <c:v>-61.770271063345447</c:v>
                </c:pt>
                <c:pt idx="6">
                  <c:v>-61.770250517734922</c:v>
                </c:pt>
                <c:pt idx="7">
                  <c:v>-61.770244787636038</c:v>
                </c:pt>
                <c:pt idx="8">
                  <c:v>-61.770247333517737</c:v>
                </c:pt>
                <c:pt idx="9">
                  <c:v>-61.770257547965414</c:v>
                </c:pt>
                <c:pt idx="10">
                  <c:v>-61.770285016403122</c:v>
                </c:pt>
                <c:pt idx="11">
                  <c:v>-61.77031877202274</c:v>
                </c:pt>
                <c:pt idx="12">
                  <c:v>-61.771534749562647</c:v>
                </c:pt>
                <c:pt idx="13">
                  <c:v>-61.771509396117935</c:v>
                </c:pt>
                <c:pt idx="14">
                  <c:v>-61.771482538496251</c:v>
                </c:pt>
                <c:pt idx="15">
                  <c:v>-61.771473649218649</c:v>
                </c:pt>
                <c:pt idx="16">
                  <c:v>-61.771472328258056</c:v>
                </c:pt>
                <c:pt idx="17">
                  <c:v>-61.771480054491974</c:v>
                </c:pt>
                <c:pt idx="18">
                  <c:v>-61.771501196551846</c:v>
                </c:pt>
                <c:pt idx="19">
                  <c:v>-61.771528293835956</c:v>
                </c:pt>
                <c:pt idx="20">
                  <c:v>-61.771472350487691</c:v>
                </c:pt>
                <c:pt idx="21">
                  <c:v>-61.772136139896794</c:v>
                </c:pt>
                <c:pt idx="22">
                  <c:v>-61.77202385818336</c:v>
                </c:pt>
                <c:pt idx="23">
                  <c:v>-61.771951702810298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304640"/>
        <c:axId val="258306816"/>
      </c:scatterChart>
      <c:valAx>
        <c:axId val="25830464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crossAx val="258306816"/>
        <c:crosses val="autoZero"/>
        <c:crossBetween val="midCat"/>
      </c:valAx>
      <c:valAx>
        <c:axId val="25830681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crossAx val="258304640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25051194539249144"/>
          <c:y val="9.3625377767726808E-2"/>
          <c:w val="0.19795221843003413"/>
          <c:h val="0.12763158652165868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61" workbookViewId="0" zoomToFit="1"/>
  </sheetViews>
  <pageMargins left="0.70866141732283472" right="0.70866141732283472" top="1.5354330708661419" bottom="1.3385826771653544" header="0.31496062992125984" footer="0.31496062992125984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815" cy="482129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139700</xdr:colOff>
      <xdr:row>25</xdr:row>
      <xdr:rowOff>203200</xdr:rowOff>
    </xdr:from>
    <xdr:to>
      <xdr:col>42</xdr:col>
      <xdr:colOff>104775</xdr:colOff>
      <xdr:row>40</xdr:row>
      <xdr:rowOff>146050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2400" y="5918200"/>
          <a:ext cx="5502275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444500</xdr:colOff>
      <xdr:row>10</xdr:row>
      <xdr:rowOff>152400</xdr:rowOff>
    </xdr:from>
    <xdr:to>
      <xdr:col>19</xdr:col>
      <xdr:colOff>73025</xdr:colOff>
      <xdr:row>29</xdr:row>
      <xdr:rowOff>85725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5900" y="2438400"/>
          <a:ext cx="5064125" cy="427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203200</xdr:colOff>
      <xdr:row>0</xdr:row>
      <xdr:rowOff>38100</xdr:rowOff>
    </xdr:from>
    <xdr:to>
      <xdr:col>6</xdr:col>
      <xdr:colOff>279400</xdr:colOff>
      <xdr:row>9</xdr:row>
      <xdr:rowOff>191752</xdr:rowOff>
    </xdr:to>
    <xdr:pic>
      <xdr:nvPicPr>
        <xdr:cNvPr id="2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0" y="38100"/>
          <a:ext cx="1447800" cy="221105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9"/>
  <sheetViews>
    <sheetView showGridLines="0" tabSelected="1" zoomScale="75" zoomScaleNormal="75" workbookViewId="0">
      <pane xSplit="3" topLeftCell="D1" activePane="topRight" state="frozen"/>
      <selection pane="topRight" activeCell="R10" sqref="R10"/>
    </sheetView>
  </sheetViews>
  <sheetFormatPr defaultRowHeight="18" customHeight="1" x14ac:dyDescent="0.15"/>
  <cols>
    <col min="1" max="1" width="5.75" style="1" customWidth="1"/>
    <col min="2" max="7" width="9" style="1"/>
    <col min="8" max="8" width="8.125" style="1" customWidth="1"/>
    <col min="9" max="9" width="9" style="1"/>
    <col min="10" max="10" width="8.625" style="1" customWidth="1"/>
    <col min="11" max="11" width="11.25" style="1" customWidth="1"/>
    <col min="12" max="12" width="9" style="1" customWidth="1"/>
    <col min="13" max="13" width="8.375" style="1" customWidth="1"/>
    <col min="14" max="15" width="9" style="1"/>
    <col min="16" max="16" width="9" style="1" customWidth="1"/>
    <col min="17" max="24" width="9" style="1"/>
    <col min="25" max="26" width="8.875" style="1" customWidth="1"/>
    <col min="27" max="31" width="7" style="1" customWidth="1"/>
    <col min="32" max="32" width="8.5" style="1" customWidth="1"/>
    <col min="33" max="33" width="8.75" style="1" customWidth="1"/>
    <col min="34" max="34" width="7.875" style="1" customWidth="1"/>
    <col min="35" max="35" width="8.5" style="1" customWidth="1"/>
    <col min="36" max="36" width="10.5" style="1" customWidth="1"/>
    <col min="37" max="37" width="8.625" style="1" customWidth="1"/>
    <col min="38" max="38" width="8.5" style="1" customWidth="1"/>
    <col min="39" max="39" width="9.5" style="1" customWidth="1"/>
    <col min="40" max="47" width="9" style="1"/>
    <col min="48" max="48" width="10.125" style="1" bestFit="1" customWidth="1"/>
    <col min="49" max="16384" width="9" style="1"/>
  </cols>
  <sheetData>
    <row r="1" spans="1:22" ht="18" customHeight="1" x14ac:dyDescent="0.15">
      <c r="A1" s="3" t="s">
        <v>73</v>
      </c>
      <c r="J1" s="1" t="s">
        <v>81</v>
      </c>
    </row>
    <row r="2" spans="1:22" ht="18" customHeight="1" x14ac:dyDescent="0.15">
      <c r="A2" s="3"/>
    </row>
    <row r="3" spans="1:22" ht="18" customHeight="1" x14ac:dyDescent="0.15">
      <c r="A3" s="23" t="s">
        <v>79</v>
      </c>
    </row>
    <row r="4" spans="1:22" ht="18" customHeight="1" x14ac:dyDescent="0.15">
      <c r="C4" s="32" t="s">
        <v>74</v>
      </c>
      <c r="D4" s="34"/>
      <c r="E4" s="32" t="s">
        <v>75</v>
      </c>
      <c r="F4" s="38"/>
      <c r="G4" s="39"/>
      <c r="H4" s="32" t="s">
        <v>76</v>
      </c>
      <c r="I4" s="33"/>
      <c r="J4" s="34"/>
      <c r="K4" s="16" t="s">
        <v>62</v>
      </c>
    </row>
    <row r="5" spans="1:22" ht="18" customHeight="1" x14ac:dyDescent="0.15">
      <c r="B5" s="9" t="s">
        <v>47</v>
      </c>
      <c r="C5" s="10" t="s">
        <v>0</v>
      </c>
      <c r="D5" s="10" t="s">
        <v>1</v>
      </c>
      <c r="E5" s="10" t="s">
        <v>13</v>
      </c>
      <c r="F5" s="10" t="s">
        <v>14</v>
      </c>
      <c r="G5" s="10" t="s">
        <v>15</v>
      </c>
      <c r="H5" s="10" t="s">
        <v>18</v>
      </c>
      <c r="I5" s="10" t="s">
        <v>19</v>
      </c>
      <c r="J5" s="10" t="s">
        <v>20</v>
      </c>
      <c r="K5" s="10" t="s">
        <v>23</v>
      </c>
      <c r="T5" s="3" t="s">
        <v>89</v>
      </c>
      <c r="U5" s="13">
        <v>1</v>
      </c>
    </row>
    <row r="6" spans="1:22" ht="18" customHeight="1" x14ac:dyDescent="0.15">
      <c r="B6" s="8"/>
      <c r="C6" s="8" t="s">
        <v>8</v>
      </c>
      <c r="D6" s="8" t="s">
        <v>9</v>
      </c>
      <c r="E6" s="8" t="s">
        <v>8</v>
      </c>
      <c r="F6" s="8" t="s">
        <v>8</v>
      </c>
      <c r="G6" s="8" t="s">
        <v>17</v>
      </c>
      <c r="H6" s="8" t="s">
        <v>21</v>
      </c>
      <c r="I6" s="8" t="s">
        <v>21</v>
      </c>
      <c r="J6" s="8" t="s">
        <v>22</v>
      </c>
      <c r="K6" s="8" t="s">
        <v>22</v>
      </c>
      <c r="M6" s="13"/>
      <c r="N6" s="17" t="s">
        <v>77</v>
      </c>
    </row>
    <row r="7" spans="1:22" ht="18" customHeight="1" x14ac:dyDescent="0.15">
      <c r="A7" s="27">
        <v>1</v>
      </c>
      <c r="B7" s="6">
        <v>1</v>
      </c>
      <c r="C7" s="6">
        <v>-587.78525229247316</v>
      </c>
      <c r="D7" s="6">
        <v>-190.98300562505256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15">
        <f>E7*H7+F7*I7+G7*J7</f>
        <v>0</v>
      </c>
      <c r="M7" s="2"/>
      <c r="N7" s="3" t="s">
        <v>72</v>
      </c>
      <c r="U7" s="1">
        <f>C7+U$5*E7</f>
        <v>-587.78525229247316</v>
      </c>
      <c r="V7" s="1">
        <f>D7+U$5*F7</f>
        <v>-190.98300562505256</v>
      </c>
    </row>
    <row r="8" spans="1:22" ht="18" customHeight="1" x14ac:dyDescent="0.15">
      <c r="A8" s="27">
        <v>2</v>
      </c>
      <c r="B8" s="6">
        <v>2</v>
      </c>
      <c r="C8" s="6">
        <v>-544.63903501502693</v>
      </c>
      <c r="D8" s="6">
        <v>-161.32943205457593</v>
      </c>
      <c r="E8" s="24">
        <v>-0.10364803954877636</v>
      </c>
      <c r="F8" s="24">
        <v>-0.2380304253060585</v>
      </c>
      <c r="G8" s="24">
        <v>-5.1538050840584278E-3</v>
      </c>
      <c r="H8" s="6">
        <v>0</v>
      </c>
      <c r="I8" s="6">
        <v>-3511.4100916989287</v>
      </c>
      <c r="J8" s="6">
        <v>0</v>
      </c>
      <c r="K8" s="15">
        <f t="shared" ref="K8:K31" si="0">E8*H8+F8*I8+G8*J8</f>
        <v>835.82243755108186</v>
      </c>
      <c r="U8" s="1">
        <f t="shared" ref="U8:U31" si="1">C8+U$5*E8</f>
        <v>-544.74268305457576</v>
      </c>
      <c r="V8" s="1">
        <f t="shared" ref="V8:V31" si="2">D8+U$5*F8</f>
        <v>-161.56746247988198</v>
      </c>
    </row>
    <row r="9" spans="1:22" ht="18" customHeight="1" x14ac:dyDescent="0.15">
      <c r="A9" s="27">
        <v>3</v>
      </c>
      <c r="B9" s="6">
        <v>3</v>
      </c>
      <c r="C9" s="6">
        <v>-499.99999999999994</v>
      </c>
      <c r="D9" s="6">
        <v>-133.97459621556129</v>
      </c>
      <c r="E9" s="24">
        <v>-8.2712298639873172E-2</v>
      </c>
      <c r="F9" s="24">
        <v>-0.68235599434074712</v>
      </c>
      <c r="G9" s="24">
        <v>-9.5973687942205767E-3</v>
      </c>
      <c r="H9" s="6">
        <v>0</v>
      </c>
      <c r="I9" s="6">
        <v>-3625.9414110192074</v>
      </c>
      <c r="J9" s="6">
        <v>0</v>
      </c>
      <c r="K9" s="15">
        <f t="shared" si="0"/>
        <v>2474.1828569373029</v>
      </c>
      <c r="U9" s="1">
        <f t="shared" si="1"/>
        <v>-500.08271229863982</v>
      </c>
      <c r="V9" s="1">
        <f t="shared" si="2"/>
        <v>-134.65695220990204</v>
      </c>
    </row>
    <row r="10" spans="1:22" ht="18" customHeight="1" x14ac:dyDescent="0.15">
      <c r="A10" s="27">
        <v>4</v>
      </c>
      <c r="B10" s="6">
        <v>4</v>
      </c>
      <c r="C10" s="6">
        <v>-453.99049973954675</v>
      </c>
      <c r="D10" s="6">
        <v>-108.99347581163215</v>
      </c>
      <c r="E10" s="24">
        <v>1.9841942344942212E-2</v>
      </c>
      <c r="F10" s="24">
        <v>-1.3082695881674202</v>
      </c>
      <c r="G10" s="24">
        <v>-1.3116508880292322E-2</v>
      </c>
      <c r="H10" s="6">
        <v>0</v>
      </c>
      <c r="I10" s="6">
        <v>-3730.5342769679919</v>
      </c>
      <c r="J10" s="6">
        <v>0</v>
      </c>
      <c r="K10" s="15">
        <f t="shared" si="0"/>
        <v>4880.5445421733593</v>
      </c>
      <c r="U10" s="1">
        <f t="shared" si="1"/>
        <v>-453.9706577972018</v>
      </c>
      <c r="V10" s="1">
        <f t="shared" si="2"/>
        <v>-110.30174539979957</v>
      </c>
    </row>
    <row r="11" spans="1:22" ht="18" customHeight="1" x14ac:dyDescent="0.15">
      <c r="A11" s="27">
        <v>5</v>
      </c>
      <c r="B11" s="6">
        <v>5</v>
      </c>
      <c r="C11" s="6">
        <v>-406.73664307580015</v>
      </c>
      <c r="D11" s="6">
        <v>-86.454542357399077</v>
      </c>
      <c r="E11" s="24">
        <v>0.16198903083636232</v>
      </c>
      <c r="F11" s="24">
        <v>-2.0778546890853908</v>
      </c>
      <c r="G11" s="24">
        <v>-1.5570377238634362E-2</v>
      </c>
      <c r="H11" s="6">
        <v>0</v>
      </c>
      <c r="I11" s="6">
        <v>-3824.9020077698583</v>
      </c>
      <c r="J11" s="6">
        <v>0</v>
      </c>
      <c r="K11" s="15">
        <f t="shared" si="0"/>
        <v>7947.5905721367262</v>
      </c>
      <c r="U11" s="1">
        <f t="shared" si="1"/>
        <v>-406.57465404496378</v>
      </c>
      <c r="V11" s="1">
        <f t="shared" si="2"/>
        <v>-88.532397046484462</v>
      </c>
    </row>
    <row r="12" spans="1:22" ht="18" customHeight="1" x14ac:dyDescent="0.15">
      <c r="A12" s="27">
        <v>6</v>
      </c>
      <c r="B12" s="6">
        <v>6</v>
      </c>
      <c r="C12" s="6">
        <v>-358.36794954530029</v>
      </c>
      <c r="D12" s="6">
        <v>-66.419573502798244</v>
      </c>
      <c r="E12" s="24">
        <v>0.30627193137427955</v>
      </c>
      <c r="F12" s="24">
        <v>-2.9431956535629848</v>
      </c>
      <c r="G12" s="24">
        <v>-1.6887237428500474E-2</v>
      </c>
      <c r="H12" s="6">
        <v>0</v>
      </c>
      <c r="I12" s="6">
        <v>-3908.7859480341103</v>
      </c>
      <c r="J12" s="6">
        <v>0</v>
      </c>
      <c r="K12" s="15">
        <f t="shared" si="0"/>
        <v>11504.321812962065</v>
      </c>
      <c r="U12" s="1">
        <f t="shared" si="1"/>
        <v>-358.06167761392601</v>
      </c>
      <c r="V12" s="1">
        <f t="shared" si="2"/>
        <v>-69.362769156361225</v>
      </c>
    </row>
    <row r="13" spans="1:22" ht="18" customHeight="1" x14ac:dyDescent="0.15">
      <c r="A13" s="27">
        <v>7</v>
      </c>
      <c r="B13" s="6">
        <v>7</v>
      </c>
      <c r="C13" s="6">
        <v>-309.01699437494739</v>
      </c>
      <c r="D13" s="6">
        <v>-48.943483704846471</v>
      </c>
      <c r="E13" s="24">
        <v>0.42249742398869855</v>
      </c>
      <c r="F13" s="24">
        <v>-3.8499718670571497</v>
      </c>
      <c r="G13" s="24">
        <v>-1.7059304212845305E-2</v>
      </c>
      <c r="H13" s="6">
        <v>0</v>
      </c>
      <c r="I13" s="6">
        <v>-3981.9561777111812</v>
      </c>
      <c r="J13" s="6">
        <v>0</v>
      </c>
      <c r="K13" s="15">
        <f t="shared" si="0"/>
        <v>15330.419260042469</v>
      </c>
      <c r="S13"/>
      <c r="U13" s="1">
        <f t="shared" si="1"/>
        <v>-308.59449695095867</v>
      </c>
      <c r="V13" s="1">
        <f t="shared" si="2"/>
        <v>-52.793455571903621</v>
      </c>
    </row>
    <row r="14" spans="1:22" ht="18" customHeight="1" x14ac:dyDescent="0.15">
      <c r="A14" s="27">
        <v>8</v>
      </c>
      <c r="B14" s="6">
        <v>8</v>
      </c>
      <c r="C14" s="6">
        <v>-258.81904510252076</v>
      </c>
      <c r="D14" s="6">
        <v>-34.074173710931632</v>
      </c>
      <c r="E14" s="24">
        <v>0.48945961082885786</v>
      </c>
      <c r="F14" s="24">
        <v>-4.7412323041942663</v>
      </c>
      <c r="G14" s="24">
        <v>-1.613666970419626E-2</v>
      </c>
      <c r="H14" s="6">
        <v>0</v>
      </c>
      <c r="I14" s="6">
        <v>-4044.2121422875234</v>
      </c>
      <c r="J14" s="6">
        <v>0</v>
      </c>
      <c r="K14" s="15">
        <f t="shared" si="0"/>
        <v>19174.549254028305</v>
      </c>
      <c r="U14" s="1">
        <f t="shared" si="1"/>
        <v>-258.32958549169189</v>
      </c>
      <c r="V14" s="1">
        <f t="shared" si="2"/>
        <v>-38.815406015125902</v>
      </c>
    </row>
    <row r="15" spans="1:22" ht="18" customHeight="1" x14ac:dyDescent="0.15">
      <c r="A15" s="27">
        <v>9</v>
      </c>
      <c r="B15" s="6">
        <v>9</v>
      </c>
      <c r="C15" s="6">
        <v>-207.91169081775931</v>
      </c>
      <c r="D15" s="6">
        <v>-21.852399266194311</v>
      </c>
      <c r="E15" s="24">
        <v>0.49572268666638314</v>
      </c>
      <c r="F15" s="24">
        <v>-5.5611449688092893</v>
      </c>
      <c r="G15" s="24">
        <v>-1.422051664186785E-2</v>
      </c>
      <c r="H15" s="6">
        <v>0</v>
      </c>
      <c r="I15" s="6">
        <v>-4095.383202491596</v>
      </c>
      <c r="J15" s="6">
        <v>0</v>
      </c>
      <c r="K15" s="15">
        <f t="shared" si="0"/>
        <v>22775.019691882215</v>
      </c>
      <c r="U15" s="1">
        <f t="shared" si="1"/>
        <v>-207.41596813109291</v>
      </c>
      <c r="V15" s="1">
        <f t="shared" si="2"/>
        <v>-27.413544235003599</v>
      </c>
    </row>
    <row r="16" spans="1:22" ht="18" customHeight="1" x14ac:dyDescent="0.15">
      <c r="A16" s="27">
        <v>10</v>
      </c>
      <c r="B16" s="6">
        <v>10</v>
      </c>
      <c r="C16" s="6">
        <v>-156.43446504023086</v>
      </c>
      <c r="D16" s="6">
        <v>-12.311659404862212</v>
      </c>
      <c r="E16" s="24">
        <v>0.43951843435165561</v>
      </c>
      <c r="F16" s="24">
        <v>-6.2585326332493931</v>
      </c>
      <c r="G16" s="24">
        <v>-1.1455659160418529E-2</v>
      </c>
      <c r="H16" s="6">
        <v>0</v>
      </c>
      <c r="I16" s="6">
        <v>-4135.3291020042343</v>
      </c>
      <c r="J16" s="6">
        <v>0</v>
      </c>
      <c r="K16" s="15">
        <f t="shared" si="0"/>
        <v>25881.092134119408</v>
      </c>
      <c r="U16" s="1">
        <f t="shared" si="1"/>
        <v>-155.99494660587919</v>
      </c>
      <c r="V16" s="1">
        <f t="shared" si="2"/>
        <v>-18.570192038111607</v>
      </c>
    </row>
    <row r="17" spans="1:22" ht="18" customHeight="1" x14ac:dyDescent="0.15">
      <c r="A17" s="27">
        <v>11</v>
      </c>
      <c r="B17" s="6">
        <v>11</v>
      </c>
      <c r="C17" s="6">
        <v>-104.52846326765345</v>
      </c>
      <c r="D17" s="6">
        <v>-5.478104631726751</v>
      </c>
      <c r="E17" s="24">
        <v>0.32784968046297736</v>
      </c>
      <c r="F17" s="24">
        <v>-6.790022176008855</v>
      </c>
      <c r="G17" s="24">
        <v>-8.022513595947663E-3</v>
      </c>
      <c r="H17" s="6">
        <v>0</v>
      </c>
      <c r="I17" s="6">
        <v>-4163.9403518914805</v>
      </c>
      <c r="J17" s="6">
        <v>0</v>
      </c>
      <c r="K17" s="15">
        <f t="shared" si="0"/>
        <v>28273.247328921268</v>
      </c>
      <c r="U17" s="1">
        <f t="shared" si="1"/>
        <v>-104.20061358719047</v>
      </c>
      <c r="V17" s="1">
        <f t="shared" si="2"/>
        <v>-12.268126807735605</v>
      </c>
    </row>
    <row r="18" spans="1:22" ht="18" customHeight="1" x14ac:dyDescent="0.15">
      <c r="A18" s="27">
        <v>12</v>
      </c>
      <c r="B18" s="6">
        <v>12</v>
      </c>
      <c r="C18" s="6">
        <v>-52.33595624294383</v>
      </c>
      <c r="D18" s="6">
        <v>-1.3704652454262032</v>
      </c>
      <c r="E18" s="24">
        <v>0.17492056650144119</v>
      </c>
      <c r="F18" s="24">
        <v>-7.1226580728508182</v>
      </c>
      <c r="G18" s="24">
        <v>-4.128602184827892E-3</v>
      </c>
      <c r="H18" s="6">
        <v>0</v>
      </c>
      <c r="I18" s="6">
        <v>-4181.1385307061382</v>
      </c>
      <c r="J18" s="6">
        <v>0</v>
      </c>
      <c r="K18" s="15">
        <f t="shared" si="0"/>
        <v>29780.820109441684</v>
      </c>
      <c r="U18" s="1">
        <f t="shared" si="1"/>
        <v>-52.161035676442388</v>
      </c>
      <c r="V18" s="1">
        <f t="shared" si="2"/>
        <v>-8.4931233182770214</v>
      </c>
    </row>
    <row r="19" spans="1:22" ht="18" customHeight="1" x14ac:dyDescent="0.15">
      <c r="A19" s="27">
        <v>13</v>
      </c>
      <c r="B19" s="6">
        <v>13</v>
      </c>
      <c r="C19" s="6">
        <v>0</v>
      </c>
      <c r="D19" s="6">
        <v>0</v>
      </c>
      <c r="E19" s="24">
        <v>3.9428259860416059E-5</v>
      </c>
      <c r="F19" s="24">
        <v>-7.2358594434743599</v>
      </c>
      <c r="G19" s="24">
        <v>2.6656885386984074E-7</v>
      </c>
      <c r="H19" s="6">
        <v>0</v>
      </c>
      <c r="I19" s="6">
        <v>-4186.876499435506</v>
      </c>
      <c r="J19" s="6">
        <v>0</v>
      </c>
      <c r="K19" s="15">
        <f t="shared" si="0"/>
        <v>30295.649857101278</v>
      </c>
      <c r="U19" s="1">
        <f t="shared" si="1"/>
        <v>3.9428259860416059E-5</v>
      </c>
      <c r="V19" s="1">
        <f t="shared" si="2"/>
        <v>-7.2358594434743599</v>
      </c>
    </row>
    <row r="20" spans="1:22" ht="18" customHeight="1" x14ac:dyDescent="0.15">
      <c r="A20" s="27">
        <v>14</v>
      </c>
      <c r="B20" s="6">
        <v>14</v>
      </c>
      <c r="C20" s="6">
        <v>52.33595624294383</v>
      </c>
      <c r="D20" s="6">
        <v>-1.3704652454262032</v>
      </c>
      <c r="E20" s="24">
        <v>-0.17484451171329038</v>
      </c>
      <c r="F20" s="24">
        <v>-7.1226306523015097</v>
      </c>
      <c r="G20" s="24">
        <v>4.1291026377735006E-3</v>
      </c>
      <c r="H20" s="6">
        <v>0</v>
      </c>
      <c r="I20" s="6">
        <v>-4181.1385307061382</v>
      </c>
      <c r="J20" s="6">
        <v>0</v>
      </c>
      <c r="K20" s="15">
        <f t="shared" si="0"/>
        <v>29780.705460326437</v>
      </c>
      <c r="U20" s="1">
        <f t="shared" si="1"/>
        <v>52.161111731230541</v>
      </c>
      <c r="V20" s="1">
        <f t="shared" si="2"/>
        <v>-8.4930958977277129</v>
      </c>
    </row>
    <row r="21" spans="1:22" ht="18" customHeight="1" x14ac:dyDescent="0.15">
      <c r="A21" s="27">
        <v>15</v>
      </c>
      <c r="B21" s="6">
        <v>15</v>
      </c>
      <c r="C21" s="6">
        <v>104.52846326765345</v>
      </c>
      <c r="D21" s="6">
        <v>-5.478104631726751</v>
      </c>
      <c r="E21" s="24">
        <v>-0.32777530234740776</v>
      </c>
      <c r="F21" s="24">
        <v>-6.7899704672591623</v>
      </c>
      <c r="G21" s="24">
        <v>8.0229249877759642E-3</v>
      </c>
      <c r="H21" s="6">
        <v>0</v>
      </c>
      <c r="I21" s="6">
        <v>-4163.9403518914805</v>
      </c>
      <c r="J21" s="6">
        <v>0</v>
      </c>
      <c r="K21" s="15">
        <f t="shared" si="0"/>
        <v>28273.032016771878</v>
      </c>
      <c r="U21" s="1">
        <f t="shared" si="1"/>
        <v>104.20068796530605</v>
      </c>
      <c r="V21" s="1">
        <f t="shared" si="2"/>
        <v>-12.268075098985914</v>
      </c>
    </row>
    <row r="22" spans="1:22" ht="18" customHeight="1" x14ac:dyDescent="0.15">
      <c r="A22" s="27">
        <v>16</v>
      </c>
      <c r="B22" s="6">
        <v>16</v>
      </c>
      <c r="C22" s="6">
        <v>156.43446504023086</v>
      </c>
      <c r="D22" s="6">
        <v>-12.311659404862212</v>
      </c>
      <c r="E22" s="24">
        <v>-0.43944524353410697</v>
      </c>
      <c r="F22" s="24">
        <v>-6.2584623328896036</v>
      </c>
      <c r="G22" s="24">
        <v>1.145594055309699E-2</v>
      </c>
      <c r="H22" s="6">
        <v>0</v>
      </c>
      <c r="I22" s="6">
        <v>-4135.3291020042343</v>
      </c>
      <c r="J22" s="6">
        <v>0</v>
      </c>
      <c r="K22" s="15">
        <f t="shared" si="0"/>
        <v>25880.801418995688</v>
      </c>
      <c r="U22" s="1">
        <f t="shared" si="1"/>
        <v>155.99501979669677</v>
      </c>
      <c r="V22" s="1">
        <f t="shared" si="2"/>
        <v>-18.570121737751816</v>
      </c>
    </row>
    <row r="23" spans="1:22" ht="18" customHeight="1" x14ac:dyDescent="0.15">
      <c r="A23" s="27">
        <v>17</v>
      </c>
      <c r="B23" s="6">
        <v>17</v>
      </c>
      <c r="C23" s="6">
        <v>207.91169081775931</v>
      </c>
      <c r="D23" s="6">
        <v>-21.852399266194311</v>
      </c>
      <c r="E23" s="24">
        <v>-0.4956510962242332</v>
      </c>
      <c r="F23" s="24">
        <v>-5.5610634251777444</v>
      </c>
      <c r="G23" s="24">
        <v>1.4220643711467694E-2</v>
      </c>
      <c r="H23" s="6">
        <v>0</v>
      </c>
      <c r="I23" s="6">
        <v>-4095.383202491596</v>
      </c>
      <c r="J23" s="6">
        <v>0</v>
      </c>
      <c r="K23" s="15">
        <f t="shared" si="0"/>
        <v>22774.685739463315</v>
      </c>
      <c r="U23" s="1">
        <f t="shared" si="1"/>
        <v>207.41603972153507</v>
      </c>
      <c r="V23" s="1">
        <f t="shared" si="2"/>
        <v>-27.413462691372054</v>
      </c>
    </row>
    <row r="24" spans="1:22" ht="18" customHeight="1" x14ac:dyDescent="0.15">
      <c r="A24" s="27">
        <v>18</v>
      </c>
      <c r="B24" s="6">
        <v>18</v>
      </c>
      <c r="C24" s="6">
        <v>258.81904510252076</v>
      </c>
      <c r="D24" s="6">
        <v>-34.074173710931632</v>
      </c>
      <c r="E24" s="24">
        <v>-0.48939098914375134</v>
      </c>
      <c r="F24" s="24">
        <v>-4.7411475741975186</v>
      </c>
      <c r="G24" s="24">
        <v>1.6136634573930941E-2</v>
      </c>
      <c r="H24" s="6">
        <v>0</v>
      </c>
      <c r="I24" s="6">
        <v>-4044.2121422875234</v>
      </c>
      <c r="J24" s="6">
        <v>0</v>
      </c>
      <c r="K24" s="15">
        <f t="shared" si="0"/>
        <v>19174.206587946643</v>
      </c>
      <c r="U24" s="1">
        <f t="shared" si="1"/>
        <v>258.32965411337699</v>
      </c>
      <c r="V24" s="1">
        <f t="shared" si="2"/>
        <v>-38.815321285129151</v>
      </c>
    </row>
    <row r="25" spans="1:22" ht="18" customHeight="1" x14ac:dyDescent="0.15">
      <c r="A25" s="27">
        <v>19</v>
      </c>
      <c r="B25" s="6">
        <v>19</v>
      </c>
      <c r="C25" s="6">
        <v>309.01699437494739</v>
      </c>
      <c r="D25" s="6">
        <v>-48.943483704846471</v>
      </c>
      <c r="E25" s="24">
        <v>-0.42243396727043958</v>
      </c>
      <c r="F25" s="24">
        <v>-3.8498917926111798</v>
      </c>
      <c r="G25" s="24">
        <v>1.7059115644646537E-2</v>
      </c>
      <c r="H25" s="6">
        <v>0</v>
      </c>
      <c r="I25" s="6">
        <v>-3981.9561777111812</v>
      </c>
      <c r="J25" s="6">
        <v>0</v>
      </c>
      <c r="K25" s="15">
        <f t="shared" si="0"/>
        <v>15330.10040710766</v>
      </c>
      <c r="U25" s="1">
        <f t="shared" si="1"/>
        <v>308.59456040767697</v>
      </c>
      <c r="V25" s="1">
        <f t="shared" si="2"/>
        <v>-52.793375497457653</v>
      </c>
    </row>
    <row r="26" spans="1:22" ht="18" customHeight="1" x14ac:dyDescent="0.15">
      <c r="A26" s="27">
        <v>20</v>
      </c>
      <c r="B26" s="6">
        <v>20</v>
      </c>
      <c r="C26" s="6">
        <v>358.36794954530029</v>
      </c>
      <c r="D26" s="6">
        <v>-66.419573502798244</v>
      </c>
      <c r="E26" s="24">
        <v>-0.30621634718830426</v>
      </c>
      <c r="F26" s="24">
        <v>-2.9431269739574151</v>
      </c>
      <c r="G26" s="24">
        <v>1.6886920848311109E-2</v>
      </c>
      <c r="H26" s="6">
        <v>0</v>
      </c>
      <c r="I26" s="6">
        <v>-3908.7859480341103</v>
      </c>
      <c r="J26" s="6">
        <v>0</v>
      </c>
      <c r="K26" s="15">
        <f t="shared" si="0"/>
        <v>11504.053359084897</v>
      </c>
      <c r="U26" s="1">
        <f t="shared" si="1"/>
        <v>358.06173319811199</v>
      </c>
      <c r="V26" s="1">
        <f t="shared" si="2"/>
        <v>-69.362700476755663</v>
      </c>
    </row>
    <row r="27" spans="1:22" ht="18" customHeight="1" x14ac:dyDescent="0.15">
      <c r="A27" s="27">
        <v>21</v>
      </c>
      <c r="B27" s="6">
        <v>21</v>
      </c>
      <c r="C27" s="6">
        <v>406.73664307580015</v>
      </c>
      <c r="D27" s="6">
        <v>-86.454542357399077</v>
      </c>
      <c r="E27" s="24">
        <v>-0.16194405078498592</v>
      </c>
      <c r="F27" s="24">
        <v>-2.0778022423136031</v>
      </c>
      <c r="G27" s="24">
        <v>1.5569974132179268E-2</v>
      </c>
      <c r="H27" s="6">
        <v>0</v>
      </c>
      <c r="I27" s="6">
        <v>-3824.9020077698583</v>
      </c>
      <c r="J27" s="6">
        <v>0</v>
      </c>
      <c r="K27" s="15">
        <f t="shared" si="0"/>
        <v>7947.3899683740137</v>
      </c>
      <c r="U27" s="1">
        <f t="shared" si="1"/>
        <v>406.57469902501515</v>
      </c>
      <c r="V27" s="1">
        <f t="shared" si="2"/>
        <v>-88.532344599712687</v>
      </c>
    </row>
    <row r="28" spans="1:22" ht="18" customHeight="1" x14ac:dyDescent="0.15">
      <c r="A28" s="27">
        <v>22</v>
      </c>
      <c r="B28" s="6">
        <v>22</v>
      </c>
      <c r="C28" s="6">
        <v>453.99049973954675</v>
      </c>
      <c r="D28" s="6">
        <v>-108.99347581163215</v>
      </c>
      <c r="E28" s="24">
        <v>-1.9809697536533194E-2</v>
      </c>
      <c r="F28" s="24">
        <v>-1.3082356106336601</v>
      </c>
      <c r="G28" s="24">
        <v>1.3116076624110627E-2</v>
      </c>
      <c r="H28" s="6">
        <v>0</v>
      </c>
      <c r="I28" s="6">
        <v>-3730.5342769679919</v>
      </c>
      <c r="J28" s="6">
        <v>0</v>
      </c>
      <c r="K28" s="15">
        <f t="shared" si="0"/>
        <v>4880.4177878190203</v>
      </c>
      <c r="U28" s="1">
        <f t="shared" si="1"/>
        <v>453.97069004201023</v>
      </c>
      <c r="V28" s="1">
        <f t="shared" si="2"/>
        <v>-110.30171142226581</v>
      </c>
    </row>
    <row r="29" spans="1:22" ht="18" customHeight="1" x14ac:dyDescent="0.15">
      <c r="A29" s="27">
        <v>23</v>
      </c>
      <c r="B29" s="6">
        <v>23</v>
      </c>
      <c r="C29" s="6">
        <v>499.99999999999994</v>
      </c>
      <c r="D29" s="6">
        <v>-133.97459621556129</v>
      </c>
      <c r="E29" s="24">
        <v>8.2731005114246262E-2</v>
      </c>
      <c r="F29" s="24">
        <v>-0.68233947782356008</v>
      </c>
      <c r="G29" s="24">
        <v>9.5969821672159655E-3</v>
      </c>
      <c r="H29" s="6">
        <v>0</v>
      </c>
      <c r="I29" s="6">
        <v>-3625.9414110192074</v>
      </c>
      <c r="J29" s="6">
        <v>0</v>
      </c>
      <c r="K29" s="15">
        <f t="shared" si="0"/>
        <v>2474.1229690136688</v>
      </c>
      <c r="U29" s="1">
        <f t="shared" si="1"/>
        <v>500.08273100511417</v>
      </c>
      <c r="V29" s="1">
        <f t="shared" si="2"/>
        <v>-134.65693569338484</v>
      </c>
    </row>
    <row r="30" spans="1:22" ht="18" customHeight="1" x14ac:dyDescent="0.15">
      <c r="A30" s="27">
        <v>24</v>
      </c>
      <c r="B30" s="6">
        <v>24</v>
      </c>
      <c r="C30" s="6">
        <v>544.63903501502693</v>
      </c>
      <c r="D30" s="6">
        <v>-161.32943205457593</v>
      </c>
      <c r="E30" s="24">
        <v>0.10365483079567396</v>
      </c>
      <c r="F30" s="24">
        <v>-0.23802660420295901</v>
      </c>
      <c r="G30" s="24">
        <v>5.1535573036810183E-3</v>
      </c>
      <c r="H30" s="6">
        <v>0</v>
      </c>
      <c r="I30" s="6">
        <v>-3511.4100916989287</v>
      </c>
      <c r="J30" s="6">
        <v>0</v>
      </c>
      <c r="K30" s="15">
        <f t="shared" si="0"/>
        <v>835.80902009109695</v>
      </c>
      <c r="U30" s="1">
        <f t="shared" si="1"/>
        <v>544.74268984582261</v>
      </c>
      <c r="V30" s="1">
        <f t="shared" si="2"/>
        <v>-161.56745865877889</v>
      </c>
    </row>
    <row r="31" spans="1:22" ht="18" customHeight="1" x14ac:dyDescent="0.15">
      <c r="A31" s="27">
        <v>25</v>
      </c>
      <c r="B31" s="6">
        <v>25</v>
      </c>
      <c r="C31" s="6">
        <v>587.78525229247316</v>
      </c>
      <c r="D31" s="6">
        <v>-190.98300562505256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15">
        <f t="shared" si="0"/>
        <v>0</v>
      </c>
      <c r="U31" s="1">
        <f t="shared" si="1"/>
        <v>587.78525229247316</v>
      </c>
      <c r="V31" s="1">
        <f t="shared" si="2"/>
        <v>-190.98300562505256</v>
      </c>
    </row>
    <row r="32" spans="1:22" ht="18" customHeight="1" x14ac:dyDescent="0.15">
      <c r="A32" s="27">
        <v>26</v>
      </c>
      <c r="B32" s="6"/>
      <c r="C32" s="6"/>
      <c r="D32" s="6"/>
      <c r="E32" s="6"/>
      <c r="F32" s="6"/>
      <c r="G32" s="6"/>
      <c r="H32" s="6"/>
      <c r="I32" s="6"/>
      <c r="J32" s="6"/>
      <c r="K32" s="15"/>
    </row>
    <row r="33" spans="1:53" ht="18" customHeight="1" x14ac:dyDescent="0.15">
      <c r="A33" s="27">
        <v>27</v>
      </c>
      <c r="B33" s="6"/>
      <c r="C33" s="6"/>
      <c r="D33" s="6"/>
      <c r="E33" s="6"/>
      <c r="F33" s="6"/>
      <c r="G33" s="6"/>
      <c r="H33" s="6"/>
      <c r="I33" s="6"/>
      <c r="J33" s="6"/>
      <c r="K33" s="15"/>
    </row>
    <row r="34" spans="1:53" ht="18" customHeight="1" x14ac:dyDescent="0.15">
      <c r="A34" s="27">
        <v>28</v>
      </c>
      <c r="B34" s="6"/>
      <c r="C34" s="6"/>
      <c r="D34" s="6"/>
      <c r="E34" s="6"/>
      <c r="F34" s="6"/>
      <c r="G34" s="6"/>
      <c r="H34" s="6"/>
      <c r="I34" s="6"/>
      <c r="J34" s="6"/>
      <c r="K34" s="15"/>
    </row>
    <row r="35" spans="1:53" ht="18" customHeight="1" x14ac:dyDescent="0.15">
      <c r="A35" s="27">
        <v>29</v>
      </c>
      <c r="B35" s="6"/>
      <c r="C35" s="6"/>
      <c r="D35" s="6"/>
      <c r="E35" s="6"/>
      <c r="F35" s="6"/>
      <c r="G35" s="6"/>
      <c r="H35" s="6"/>
      <c r="I35" s="6"/>
      <c r="J35" s="6"/>
      <c r="K35" s="15"/>
    </row>
    <row r="36" spans="1:53" ht="18" customHeight="1" x14ac:dyDescent="0.15">
      <c r="A36" s="27">
        <v>30</v>
      </c>
      <c r="B36" s="6"/>
      <c r="C36" s="6"/>
      <c r="D36" s="6"/>
      <c r="E36" s="6"/>
      <c r="F36" s="6"/>
      <c r="G36" s="6"/>
      <c r="H36" s="6"/>
      <c r="I36" s="6"/>
      <c r="J36" s="6"/>
      <c r="K36" s="15"/>
    </row>
    <row r="37" spans="1:53" ht="18" customHeight="1" x14ac:dyDescent="0.15">
      <c r="A37" s="27">
        <v>31</v>
      </c>
      <c r="B37" s="6"/>
      <c r="C37" s="6"/>
      <c r="D37" s="6"/>
      <c r="E37" s="6"/>
      <c r="F37" s="6"/>
      <c r="G37" s="6"/>
      <c r="H37" s="6"/>
      <c r="I37" s="6"/>
      <c r="J37" s="6"/>
      <c r="K37" s="15"/>
    </row>
    <row r="38" spans="1:53" ht="18" customHeight="1" x14ac:dyDescent="0.15">
      <c r="A38" s="27">
        <v>32</v>
      </c>
      <c r="B38" s="6"/>
      <c r="C38" s="6"/>
      <c r="D38" s="6"/>
      <c r="E38" s="6"/>
      <c r="F38" s="6"/>
      <c r="G38" s="6"/>
      <c r="H38" s="6"/>
      <c r="I38" s="6"/>
      <c r="J38" s="6"/>
      <c r="K38" s="15"/>
      <c r="Y38" s="29"/>
      <c r="Z38" s="30"/>
    </row>
    <row r="39" spans="1:53" ht="18" customHeight="1" x14ac:dyDescent="0.15">
      <c r="A39" s="27">
        <v>33</v>
      </c>
      <c r="B39" s="6"/>
      <c r="C39" s="6"/>
      <c r="D39" s="6"/>
      <c r="E39" s="6"/>
      <c r="F39" s="6"/>
      <c r="G39" s="6"/>
      <c r="H39" s="6"/>
      <c r="I39" s="6"/>
      <c r="J39" s="6"/>
      <c r="K39" s="15"/>
      <c r="M39" s="3" t="s">
        <v>60</v>
      </c>
      <c r="Z39" s="30"/>
    </row>
    <row r="40" spans="1:53" ht="18" customHeight="1" x14ac:dyDescent="0.15">
      <c r="B40" s="5"/>
      <c r="C40" s="5"/>
      <c r="D40" s="5"/>
      <c r="E40" s="5"/>
      <c r="F40" s="5"/>
      <c r="G40" s="5"/>
      <c r="H40" s="5"/>
      <c r="I40" s="5"/>
      <c r="J40" s="4" t="s">
        <v>63</v>
      </c>
      <c r="K40" s="15">
        <f>SUM(K7:K39)</f>
        <v>368008.58459229139</v>
      </c>
      <c r="M40" s="11">
        <f>AG79+AH79-K40</f>
        <v>-184004.30888891566</v>
      </c>
      <c r="N40" s="3" t="s">
        <v>61</v>
      </c>
      <c r="AV40" s="1" t="s">
        <v>124</v>
      </c>
      <c r="AW40" s="1">
        <f>Y32</f>
        <v>0</v>
      </c>
    </row>
    <row r="41" spans="1:53" ht="18" customHeight="1" x14ac:dyDescent="0.15">
      <c r="B41" s="5"/>
      <c r="C41" s="5"/>
      <c r="D41" s="5"/>
      <c r="E41" s="5"/>
      <c r="F41" s="5"/>
      <c r="G41" s="5"/>
      <c r="H41" s="5"/>
      <c r="I41" s="5"/>
      <c r="J41" s="4"/>
      <c r="K41" s="12"/>
      <c r="N41" s="3"/>
      <c r="AV41" s="1" t="s">
        <v>125</v>
      </c>
      <c r="AW41" s="1">
        <f>Y31</f>
        <v>0</v>
      </c>
    </row>
    <row r="42" spans="1:53" ht="18" customHeight="1" x14ac:dyDescent="0.15">
      <c r="B42" s="5"/>
      <c r="C42" s="5"/>
      <c r="D42" s="5"/>
      <c r="E42" s="5"/>
      <c r="F42" s="5"/>
      <c r="G42" s="5"/>
      <c r="H42" s="5"/>
      <c r="I42" s="5"/>
      <c r="J42" s="4"/>
      <c r="K42" s="12"/>
      <c r="N42" s="3"/>
      <c r="AV42" s="1" t="s">
        <v>126</v>
      </c>
      <c r="AW42" s="1">
        <f>'I 断面1'!B4/2</f>
        <v>30</v>
      </c>
    </row>
    <row r="43" spans="1:53" ht="18" customHeight="1" x14ac:dyDescent="0.15">
      <c r="A43" s="23" t="s">
        <v>80</v>
      </c>
      <c r="C43" s="5"/>
      <c r="D43" s="5"/>
      <c r="E43" s="5"/>
      <c r="F43" s="5"/>
      <c r="G43" s="5"/>
      <c r="H43" s="18" t="s">
        <v>78</v>
      </c>
      <c r="I43" s="20"/>
      <c r="J43" s="21"/>
      <c r="K43" s="22"/>
      <c r="N43" s="3"/>
    </row>
    <row r="44" spans="1:53" ht="18" customHeight="1" x14ac:dyDescent="0.15">
      <c r="H44" s="37" t="s">
        <v>67</v>
      </c>
      <c r="I44" s="34"/>
      <c r="J44" s="36" t="s">
        <v>68</v>
      </c>
      <c r="K44" s="36"/>
      <c r="L44" s="14" t="s">
        <v>70</v>
      </c>
      <c r="M44" s="35" t="s">
        <v>69</v>
      </c>
      <c r="N44" s="36"/>
      <c r="O44" s="36" t="s">
        <v>65</v>
      </c>
      <c r="P44" s="36"/>
      <c r="Q44" s="36"/>
      <c r="R44" s="37" t="s">
        <v>66</v>
      </c>
      <c r="S44" s="33"/>
      <c r="T44" s="34"/>
      <c r="U44" s="36" t="s">
        <v>65</v>
      </c>
      <c r="V44" s="36"/>
      <c r="W44" s="36"/>
      <c r="X44" s="36" t="s">
        <v>66</v>
      </c>
      <c r="Y44" s="36"/>
      <c r="Z44" s="36"/>
      <c r="AA44" s="32" t="s">
        <v>71</v>
      </c>
      <c r="AB44" s="33"/>
      <c r="AC44" s="33"/>
      <c r="AD44" s="33"/>
      <c r="AE44" s="33"/>
      <c r="AF44" s="34"/>
      <c r="AG44" s="35" t="s">
        <v>64</v>
      </c>
      <c r="AH44" s="35"/>
      <c r="AI44" s="35" t="s">
        <v>82</v>
      </c>
      <c r="AJ44" s="36"/>
      <c r="AK44" s="36"/>
      <c r="AL44" s="36"/>
      <c r="AM44" s="36"/>
      <c r="AN44" s="36"/>
      <c r="AO44" s="32" t="s">
        <v>88</v>
      </c>
      <c r="AP44" s="33"/>
      <c r="AQ44" s="33"/>
      <c r="AR44" s="34"/>
    </row>
    <row r="45" spans="1:53" ht="18" customHeight="1" x14ac:dyDescent="0.15">
      <c r="B45" s="9" t="s">
        <v>48</v>
      </c>
      <c r="C45" s="10" t="s">
        <v>2</v>
      </c>
      <c r="D45" s="10" t="s">
        <v>3</v>
      </c>
      <c r="E45" s="10" t="s">
        <v>43</v>
      </c>
      <c r="F45" s="10" t="s">
        <v>42</v>
      </c>
      <c r="G45" s="10" t="s">
        <v>44</v>
      </c>
      <c r="H45" s="10" t="s">
        <v>4</v>
      </c>
      <c r="I45" s="10" t="s">
        <v>5</v>
      </c>
      <c r="J45" s="10" t="s">
        <v>6</v>
      </c>
      <c r="K45" s="10" t="s">
        <v>7</v>
      </c>
      <c r="L45" s="10" t="s">
        <v>10</v>
      </c>
      <c r="M45" s="10" t="s">
        <v>11</v>
      </c>
      <c r="N45" s="10" t="s">
        <v>12</v>
      </c>
      <c r="O45" s="10" t="s">
        <v>24</v>
      </c>
      <c r="P45" s="10" t="s">
        <v>25</v>
      </c>
      <c r="Q45" s="10" t="s">
        <v>26</v>
      </c>
      <c r="R45" s="10" t="s">
        <v>27</v>
      </c>
      <c r="S45" s="10" t="s">
        <v>28</v>
      </c>
      <c r="T45" s="10" t="s">
        <v>29</v>
      </c>
      <c r="U45" s="10" t="s">
        <v>30</v>
      </c>
      <c r="V45" s="10" t="s">
        <v>32</v>
      </c>
      <c r="W45" s="10" t="s">
        <v>33</v>
      </c>
      <c r="X45" s="10" t="s">
        <v>35</v>
      </c>
      <c r="Y45" s="10" t="s">
        <v>31</v>
      </c>
      <c r="Z45" s="10" t="s">
        <v>34</v>
      </c>
      <c r="AA45" s="10" t="s">
        <v>36</v>
      </c>
      <c r="AB45" s="10" t="s">
        <v>37</v>
      </c>
      <c r="AC45" s="10" t="s">
        <v>38</v>
      </c>
      <c r="AD45" s="10" t="s">
        <v>39</v>
      </c>
      <c r="AE45" s="10" t="s">
        <v>40</v>
      </c>
      <c r="AF45" s="10" t="s">
        <v>41</v>
      </c>
      <c r="AG45" s="10" t="s">
        <v>45</v>
      </c>
      <c r="AH45" s="10" t="s">
        <v>46</v>
      </c>
      <c r="AI45" s="10" t="s">
        <v>54</v>
      </c>
      <c r="AJ45" s="10" t="s">
        <v>55</v>
      </c>
      <c r="AK45" s="10" t="s">
        <v>49</v>
      </c>
      <c r="AL45" s="10" t="s">
        <v>50</v>
      </c>
      <c r="AM45" s="10" t="s">
        <v>51</v>
      </c>
      <c r="AN45" s="10" t="s">
        <v>52</v>
      </c>
      <c r="AO45" s="10" t="s">
        <v>83</v>
      </c>
      <c r="AP45" s="10" t="s">
        <v>86</v>
      </c>
      <c r="AQ45" s="10" t="s">
        <v>84</v>
      </c>
      <c r="AR45" s="10" t="s">
        <v>87</v>
      </c>
      <c r="AT45" s="1" t="s">
        <v>91</v>
      </c>
      <c r="AU45" s="1" t="s">
        <v>90</v>
      </c>
      <c r="AV45" s="1" t="s">
        <v>128</v>
      </c>
      <c r="AW45" s="1" t="s">
        <v>92</v>
      </c>
      <c r="AX45" s="1" t="s">
        <v>127</v>
      </c>
      <c r="AZ45" s="1" t="s">
        <v>129</v>
      </c>
      <c r="BA45" s="1" t="s">
        <v>130</v>
      </c>
    </row>
    <row r="46" spans="1:53" ht="18" customHeight="1" x14ac:dyDescent="0.15">
      <c r="B46" s="8"/>
      <c r="C46" s="8"/>
      <c r="D46" s="8"/>
      <c r="E46" s="8" t="s">
        <v>57</v>
      </c>
      <c r="F46" s="8" t="s">
        <v>58</v>
      </c>
      <c r="G46" s="8" t="s">
        <v>59</v>
      </c>
      <c r="H46" s="8" t="s">
        <v>9</v>
      </c>
      <c r="I46" s="8" t="s">
        <v>9</v>
      </c>
      <c r="J46" s="8" t="s">
        <v>9</v>
      </c>
      <c r="K46" s="8" t="s">
        <v>9</v>
      </c>
      <c r="L46" s="8" t="s">
        <v>9</v>
      </c>
      <c r="M46" s="8"/>
      <c r="N46" s="8"/>
      <c r="O46" s="8" t="s">
        <v>9</v>
      </c>
      <c r="P46" s="8" t="s">
        <v>9</v>
      </c>
      <c r="Q46" s="8" t="s">
        <v>16</v>
      </c>
      <c r="R46" s="8" t="s">
        <v>9</v>
      </c>
      <c r="S46" s="8" t="s">
        <v>9</v>
      </c>
      <c r="T46" s="8" t="s">
        <v>16</v>
      </c>
      <c r="U46" s="8" t="s">
        <v>9</v>
      </c>
      <c r="V46" s="8" t="s">
        <v>9</v>
      </c>
      <c r="W46" s="8" t="s">
        <v>16</v>
      </c>
      <c r="X46" s="8" t="s">
        <v>9</v>
      </c>
      <c r="Y46" s="8" t="s">
        <v>9</v>
      </c>
      <c r="Z46" s="8" t="s">
        <v>16</v>
      </c>
      <c r="AA46" s="8"/>
      <c r="AB46" s="8"/>
      <c r="AC46" s="8"/>
      <c r="AD46" s="8"/>
      <c r="AE46" s="8"/>
      <c r="AF46" s="8"/>
      <c r="AG46" s="8" t="s">
        <v>22</v>
      </c>
      <c r="AH46" s="8" t="s">
        <v>22</v>
      </c>
      <c r="AI46" s="8" t="s">
        <v>56</v>
      </c>
      <c r="AJ46" s="8" t="s">
        <v>56</v>
      </c>
      <c r="AK46" s="8" t="s">
        <v>56</v>
      </c>
      <c r="AL46" s="8" t="s">
        <v>56</v>
      </c>
      <c r="AM46" s="8" t="s">
        <v>53</v>
      </c>
      <c r="AN46" s="8" t="s">
        <v>53</v>
      </c>
      <c r="AO46" s="8" t="s">
        <v>85</v>
      </c>
      <c r="AP46" s="8" t="s">
        <v>85</v>
      </c>
      <c r="AQ46" s="8" t="s">
        <v>85</v>
      </c>
      <c r="AR46" s="8" t="s">
        <v>85</v>
      </c>
    </row>
    <row r="47" spans="1:53" ht="18" customHeight="1" x14ac:dyDescent="0.15">
      <c r="A47" s="27">
        <v>1</v>
      </c>
      <c r="B47" s="6">
        <v>1</v>
      </c>
      <c r="C47" s="6">
        <v>1</v>
      </c>
      <c r="D47" s="6">
        <v>2</v>
      </c>
      <c r="E47" s="6">
        <v>70000</v>
      </c>
      <c r="F47" s="6">
        <v>260</v>
      </c>
      <c r="G47" s="6">
        <v>157006.66666666666</v>
      </c>
      <c r="H47" s="19">
        <f t="shared" ref="H47:H66" si="3">LOOKUP(C47,$B$7:$B$39,$C$7:$C$39)</f>
        <v>-587.78525229247316</v>
      </c>
      <c r="I47" s="19">
        <f t="shared" ref="I47:I66" si="4">LOOKUP(C47,$B$7:$B$39,$D$7:$D$39)</f>
        <v>-190.98300562505256</v>
      </c>
      <c r="J47" s="19">
        <f t="shared" ref="J47:J66" si="5">LOOKUP(D47,$B$7:$B$39,$C$7:$C$39)</f>
        <v>-544.63903501502693</v>
      </c>
      <c r="K47" s="19">
        <f t="shared" ref="K47:K66" si="6">LOOKUP(D47,$B$7:$B$39,$D$7:$D$39)</f>
        <v>-161.32943205457593</v>
      </c>
      <c r="L47" s="15">
        <f>SQRT((J47-H47)^2+(K47-I47)^2)</f>
        <v>52.353896615746464</v>
      </c>
      <c r="M47" s="15">
        <f>(J47-H47)/L47</f>
        <v>0.82412618862201659</v>
      </c>
      <c r="N47" s="15">
        <f>(K47-I47)/L47</f>
        <v>0.5664062369248315</v>
      </c>
      <c r="O47" s="19">
        <f t="shared" ref="O47:O66" si="7">LOOKUP(C47,$B$7:$B$39,$E$7:$E$39)</f>
        <v>0</v>
      </c>
      <c r="P47" s="19">
        <f t="shared" ref="P47:P66" si="8">LOOKUP(C47,$B$7:$B$39,$F$7:$F$39)</f>
        <v>0</v>
      </c>
      <c r="Q47" s="19">
        <f t="shared" ref="Q47:Q66" si="9">LOOKUP(C47,$B$7:$B$39,$G$7:$G$39)</f>
        <v>0</v>
      </c>
      <c r="R47" s="19">
        <f t="shared" ref="R47:R66" si="10">LOOKUP(D47,$B$7:$B$39,$E$7:$E$39)</f>
        <v>-0.10364803954877636</v>
      </c>
      <c r="S47" s="19">
        <f t="shared" ref="S47:S66" si="11">LOOKUP(D47,$B$7:$B$39,$F$7:$F$39)</f>
        <v>-0.2380304253060585</v>
      </c>
      <c r="T47" s="19">
        <f t="shared" ref="T47:T66" si="12">LOOKUP(D47,$B$7:$B$39,$G$7:$G$39)</f>
        <v>-5.1538050840584278E-3</v>
      </c>
      <c r="U47" s="15">
        <f>M47*O47+N47*P47</f>
        <v>0</v>
      </c>
      <c r="V47" s="15">
        <f>-N47*O47+M47*P47</f>
        <v>0</v>
      </c>
      <c r="W47" s="15">
        <f>Q47</f>
        <v>0</v>
      </c>
      <c r="X47" s="15">
        <f>M47*R47+N47*S47</f>
        <v>-0.22024098126269886</v>
      </c>
      <c r="Y47" s="15">
        <f>-N47*R47+M47*S47</f>
        <v>-0.13746021113810106</v>
      </c>
      <c r="Z47" s="15">
        <f>T47</f>
        <v>-5.1538050840584278E-3</v>
      </c>
      <c r="AA47" s="15">
        <f>(X47-U47)/L47</f>
        <v>-4.2067734304318634E-3</v>
      </c>
      <c r="AB47" s="15">
        <f>U47</f>
        <v>0</v>
      </c>
      <c r="AC47" s="15">
        <f>(W47+Z47)/L47^2-2*(Y47-V47)/L47^3</f>
        <v>3.5531016568619128E-8</v>
      </c>
      <c r="AD47" s="15">
        <f>-(2*W47+Z47)/L47+3*(Y47-V47)/L47^2</f>
        <v>-5.2011116422537329E-5</v>
      </c>
      <c r="AE47" s="15">
        <f>W47</f>
        <v>0</v>
      </c>
      <c r="AF47" s="15">
        <f>V47</f>
        <v>0</v>
      </c>
      <c r="AG47" s="15">
        <f>0.5*E47*F47*L47*AA47^2</f>
        <v>8431.1855652402883</v>
      </c>
      <c r="AH47" s="15">
        <f>E47*G47*L47*(6*AC47^2*L47^2+6*AC47*AD47*L47+2*AD47^2)</f>
        <v>2790.9887091886267</v>
      </c>
      <c r="AI47" s="7">
        <f>-E47*F47*AA47</f>
        <v>76563.276433859908</v>
      </c>
      <c r="AJ47" s="7">
        <f>-AI47</f>
        <v>-76563.276433859908</v>
      </c>
      <c r="AK47" s="7">
        <f>6*E47*G47*AC47</f>
        <v>2343.0147193811372</v>
      </c>
      <c r="AL47" s="7">
        <f>-AK47</f>
        <v>-2343.0147193811372</v>
      </c>
      <c r="AM47" s="7">
        <f t="shared" ref="AM47:AM66" si="13">(-2*E47*G47*AD47)/1000</f>
        <v>1143.2528826760315</v>
      </c>
      <c r="AN47" s="7">
        <f>E47*G47*(6*AC47*L47+2*AD47)/1000</f>
        <v>-1020.5869322883792</v>
      </c>
      <c r="AO47" s="7">
        <f>AI47*M47-AK47*N47</f>
        <v>61770.70304558667</v>
      </c>
      <c r="AP47" s="7">
        <f>AI47*N47+AK47*M47</f>
        <v>45296.857082107083</v>
      </c>
      <c r="AQ47" s="7">
        <f>AJ47*M47-AL47*N47</f>
        <v>-61770.70304558667</v>
      </c>
      <c r="AR47" s="7">
        <f>AJ47*N47+AL47*M47</f>
        <v>-45296.857082107083</v>
      </c>
      <c r="AT47" s="1">
        <f>C7</f>
        <v>-587.78525229247316</v>
      </c>
      <c r="AU47" s="29">
        <f>-AM47</f>
        <v>-1143.2528826760315</v>
      </c>
      <c r="AV47" s="29">
        <f>(AT47+AT48)/2</f>
        <v>-566.21214365374999</v>
      </c>
      <c r="AW47" s="29">
        <f>-AI47/1000</f>
        <v>-76.563276433859912</v>
      </c>
      <c r="AX47" s="29">
        <f>-AK47/1000</f>
        <v>-2.343014719381137</v>
      </c>
      <c r="AZ47" s="1">
        <f>AQ47/1000</f>
        <v>-61.770703045586671</v>
      </c>
      <c r="BA47" s="1">
        <f>AR47/1000</f>
        <v>-45.296857082107081</v>
      </c>
    </row>
    <row r="48" spans="1:53" ht="18" customHeight="1" x14ac:dyDescent="0.15">
      <c r="A48" s="27">
        <v>2</v>
      </c>
      <c r="B48" s="6">
        <v>2</v>
      </c>
      <c r="C48" s="6">
        <v>2</v>
      </c>
      <c r="D48" s="6">
        <v>3</v>
      </c>
      <c r="E48" s="6">
        <f>E47</f>
        <v>70000</v>
      </c>
      <c r="F48" s="6">
        <f>F47</f>
        <v>260</v>
      </c>
      <c r="G48" s="6">
        <f>G47</f>
        <v>157006.66666666666</v>
      </c>
      <c r="H48" s="19">
        <f t="shared" si="3"/>
        <v>-544.63903501502693</v>
      </c>
      <c r="I48" s="19">
        <f t="shared" si="4"/>
        <v>-161.32943205457593</v>
      </c>
      <c r="J48" s="19">
        <f t="shared" si="5"/>
        <v>-499.99999999999994</v>
      </c>
      <c r="K48" s="19">
        <f t="shared" si="6"/>
        <v>-133.97459621556129</v>
      </c>
      <c r="L48" s="15">
        <f t="shared" ref="L48:L66" si="14">SQRT((J48-H48)^2+(K48-I48)^2)</f>
        <v>52.353896615746237</v>
      </c>
      <c r="M48" s="15">
        <f t="shared" ref="M48:M66" si="15">(J48-H48)/L48</f>
        <v>0.85264016435409162</v>
      </c>
      <c r="N48" s="15">
        <f t="shared" ref="N48:N66" si="16">(K48-I48)/L48</f>
        <v>0.52249856471595002</v>
      </c>
      <c r="O48" s="19">
        <f t="shared" si="7"/>
        <v>-0.10364803954877636</v>
      </c>
      <c r="P48" s="19">
        <f t="shared" si="8"/>
        <v>-0.2380304253060585</v>
      </c>
      <c r="Q48" s="19">
        <f t="shared" si="9"/>
        <v>-5.1538050840584278E-3</v>
      </c>
      <c r="R48" s="19">
        <f t="shared" si="10"/>
        <v>-8.2712298639873172E-2</v>
      </c>
      <c r="S48" s="19">
        <f t="shared" si="11"/>
        <v>-0.68235599434074712</v>
      </c>
      <c r="T48" s="19">
        <f t="shared" si="12"/>
        <v>-9.5973687942205767E-3</v>
      </c>
      <c r="U48" s="15">
        <f t="shared" ref="U48:U66" si="17">M48*O48+N48*P48</f>
        <v>-0.21274503705699077</v>
      </c>
      <c r="V48" s="15">
        <f t="shared" ref="V48:V66" si="18">-N48*O48+M48*P48</f>
        <v>-0.14879834905437439</v>
      </c>
      <c r="W48" s="15">
        <f t="shared" ref="W48:W66" si="19">Q48</f>
        <v>-5.1538050840584278E-3</v>
      </c>
      <c r="X48" s="15">
        <f t="shared" ref="X48:X66" si="20">M48*R48+N48*S48</f>
        <v>-0.42705385557477143</v>
      </c>
      <c r="Y48" s="15">
        <f t="shared" ref="Y48:Y66" si="21">-N48*R48+M48*S48</f>
        <v>-0.53858706983900351</v>
      </c>
      <c r="Z48" s="15">
        <f t="shared" ref="Z48:Z66" si="22">T48</f>
        <v>-9.5973687942205767E-3</v>
      </c>
      <c r="AA48" s="15">
        <f t="shared" ref="AA48:AA66" si="23">(X48-U48)/L48</f>
        <v>-4.0934645245359639E-3</v>
      </c>
      <c r="AB48" s="15">
        <f t="shared" ref="AB48:AB66" si="24">U48</f>
        <v>-0.21274503705699077</v>
      </c>
      <c r="AC48" s="15">
        <f t="shared" ref="AC48:AC66" si="25">(W48+Z48)/L48^2-2*(Y48-V48)/L48^3</f>
        <v>5.0843840869464289E-8</v>
      </c>
      <c r="AD48" s="15">
        <f t="shared" ref="AD48:AD66" si="26">-(2*W48+Z48)/L48+3*(Y48-V48)/L48^2</f>
        <v>-4.6430565111302562E-5</v>
      </c>
      <c r="AE48" s="15">
        <f t="shared" ref="AE48:AE66" si="27">W48</f>
        <v>-5.1538050840584278E-3</v>
      </c>
      <c r="AF48" s="15">
        <f t="shared" ref="AF48:AF66" si="28">V48</f>
        <v>-0.14879834905437439</v>
      </c>
      <c r="AG48" s="15">
        <f t="shared" ref="AG48:AG66" si="29">0.5*E48*F48*L48*AA48^2</f>
        <v>7983.1164676695371</v>
      </c>
      <c r="AH48" s="15">
        <f t="shared" ref="AH48:AH66" si="30">E48*G48*L48*(6*AC48^2*L48^2+6*AC48*AD48*L48+2*AD48^2)</f>
        <v>2078.6413057469454</v>
      </c>
      <c r="AI48" s="7">
        <f t="shared" ref="AI48:AI66" si="31">-E48*F48*AA48</f>
        <v>74501.054346554549</v>
      </c>
      <c r="AJ48" s="7">
        <f t="shared" ref="AJ48:AJ66" si="32">-AI48</f>
        <v>-74501.054346554549</v>
      </c>
      <c r="AK48" s="7">
        <f t="shared" ref="AK48:AK66" si="33">6*E48*G48*AC48</f>
        <v>3352.7852296869091</v>
      </c>
      <c r="AL48" s="7">
        <f t="shared" ref="AL48:AL66" si="34">-AK48</f>
        <v>-3352.7852296869091</v>
      </c>
      <c r="AM48" s="7">
        <f t="shared" si="13"/>
        <v>1020.5871563405341</v>
      </c>
      <c r="AN48" s="7">
        <f t="shared" ref="AN48:AN66" si="35">E48*G48*(6*AC48*L48+2*AD48)/1000</f>
        <v>-845.05578505070457</v>
      </c>
      <c r="AO48" s="7">
        <f t="shared" ref="AO48:AO66" si="36">AI48*M48-AK48*N48</f>
        <v>61770.765752287138</v>
      </c>
      <c r="AP48" s="7">
        <f t="shared" ref="AP48:AP66" si="37">AI48*N48+AK48*M48</f>
        <v>41785.413315183963</v>
      </c>
      <c r="AQ48" s="7">
        <f t="shared" ref="AQ48:AQ66" si="38">AJ48*M48-AL48*N48</f>
        <v>-61770.765752287138</v>
      </c>
      <c r="AR48" s="7">
        <f t="shared" ref="AR48:AR66" si="39">AJ48*N48+AL48*M48</f>
        <v>-41785.413315183963</v>
      </c>
      <c r="AT48" s="1">
        <f t="shared" ref="AT48:AT71" si="40">C8</f>
        <v>-544.63903501502693</v>
      </c>
      <c r="AU48" s="29">
        <f t="shared" ref="AU48:AU70" si="41">-AM48</f>
        <v>-1020.5871563405341</v>
      </c>
      <c r="AV48" s="29">
        <f t="shared" ref="AV48:AV70" si="42">(AT48+AT49)/2</f>
        <v>-522.31951750751341</v>
      </c>
      <c r="AW48" s="29">
        <f t="shared" ref="AW48:AW70" si="43">-AI48/1000</f>
        <v>-74.501054346554554</v>
      </c>
      <c r="AX48" s="29">
        <f t="shared" ref="AX48:AX70" si="44">-AK48/1000</f>
        <v>-3.352785229686909</v>
      </c>
      <c r="AZ48" s="1">
        <f t="shared" ref="AZ48:AZ70" si="45">AQ48/1000</f>
        <v>-61.77076575228714</v>
      </c>
      <c r="BA48" s="1">
        <f t="shared" ref="BA48:BA70" si="46">AR48/1000</f>
        <v>-41.785413315183966</v>
      </c>
    </row>
    <row r="49" spans="1:53" ht="18" customHeight="1" x14ac:dyDescent="0.15">
      <c r="A49" s="27">
        <v>3</v>
      </c>
      <c r="B49" s="6">
        <v>3</v>
      </c>
      <c r="C49" s="6">
        <v>3</v>
      </c>
      <c r="D49" s="6">
        <v>4</v>
      </c>
      <c r="E49" s="6">
        <f t="shared" ref="E49:E70" si="47">E48</f>
        <v>70000</v>
      </c>
      <c r="F49" s="6">
        <f t="shared" ref="F49:F70" si="48">F48</f>
        <v>260</v>
      </c>
      <c r="G49" s="6">
        <f t="shared" ref="G49:G70" si="49">G48</f>
        <v>157006.66666666666</v>
      </c>
      <c r="H49" s="19">
        <f t="shared" si="3"/>
        <v>-499.99999999999994</v>
      </c>
      <c r="I49" s="19">
        <f t="shared" si="4"/>
        <v>-133.97459621556129</v>
      </c>
      <c r="J49" s="19">
        <f t="shared" si="5"/>
        <v>-453.99049973954675</v>
      </c>
      <c r="K49" s="19">
        <f t="shared" si="6"/>
        <v>-108.99347581163215</v>
      </c>
      <c r="L49" s="15">
        <f t="shared" si="14"/>
        <v>52.353896615746258</v>
      </c>
      <c r="M49" s="15">
        <f t="shared" si="15"/>
        <v>0.87881711266196594</v>
      </c>
      <c r="N49" s="15">
        <f t="shared" si="16"/>
        <v>0.47715876025960741</v>
      </c>
      <c r="O49" s="19">
        <f t="shared" si="7"/>
        <v>-8.2712298639873172E-2</v>
      </c>
      <c r="P49" s="19">
        <f t="shared" si="8"/>
        <v>-0.68235599434074712</v>
      </c>
      <c r="Q49" s="19">
        <f t="shared" si="9"/>
        <v>-9.5973687942205767E-3</v>
      </c>
      <c r="R49" s="19">
        <f t="shared" si="10"/>
        <v>1.9841942344942212E-2</v>
      </c>
      <c r="S49" s="19">
        <f t="shared" si="11"/>
        <v>-1.3082695881674202</v>
      </c>
      <c r="T49" s="19">
        <f t="shared" si="12"/>
        <v>-1.3116508880292322E-2</v>
      </c>
      <c r="U49" s="15">
        <f t="shared" si="17"/>
        <v>-0.39828112378767017</v>
      </c>
      <c r="V49" s="15">
        <f t="shared" si="18"/>
        <v>-0.56019922687689583</v>
      </c>
      <c r="W49" s="15">
        <f t="shared" si="19"/>
        <v>-9.5973687942205767E-3</v>
      </c>
      <c r="X49" s="15">
        <f t="shared" si="20"/>
        <v>-0.60681485629412613</v>
      </c>
      <c r="Y49" s="15">
        <f t="shared" si="21"/>
        <v>-1.1591974586672069</v>
      </c>
      <c r="Z49" s="15">
        <f t="shared" si="22"/>
        <v>-1.3116508880292322E-2</v>
      </c>
      <c r="AA49" s="15">
        <f t="shared" si="23"/>
        <v>-3.9831559059872569E-3</v>
      </c>
      <c r="AB49" s="15">
        <f t="shared" si="24"/>
        <v>-0.39828112378767017</v>
      </c>
      <c r="AC49" s="15">
        <f t="shared" si="25"/>
        <v>6.1578809149564069E-8</v>
      </c>
      <c r="AD49" s="15">
        <f t="shared" si="26"/>
        <v>-3.8444987413088143E-5</v>
      </c>
      <c r="AE49" s="15">
        <f t="shared" si="27"/>
        <v>-9.5973687942205767E-3</v>
      </c>
      <c r="AF49" s="15">
        <f t="shared" si="28"/>
        <v>-0.56019922687689583</v>
      </c>
      <c r="AG49" s="15">
        <f t="shared" si="29"/>
        <v>7558.6635508989784</v>
      </c>
      <c r="AH49" s="15">
        <f t="shared" si="30"/>
        <v>1308.8713845646491</v>
      </c>
      <c r="AI49" s="7">
        <f t="shared" si="31"/>
        <v>72493.437488968077</v>
      </c>
      <c r="AJ49" s="7">
        <f t="shared" si="32"/>
        <v>-72493.437488968077</v>
      </c>
      <c r="AK49" s="7">
        <f t="shared" si="33"/>
        <v>4060.6790959878731</v>
      </c>
      <c r="AL49" s="7">
        <f t="shared" si="34"/>
        <v>-4060.6790959878731</v>
      </c>
      <c r="AM49" s="7">
        <f t="shared" si="13"/>
        <v>845.05670532792954</v>
      </c>
      <c r="AN49" s="7">
        <f t="shared" si="35"/>
        <v>-632.46433174685842</v>
      </c>
      <c r="AO49" s="7">
        <f t="shared" si="36"/>
        <v>61770.884817741964</v>
      </c>
      <c r="AP49" s="7">
        <f t="shared" si="37"/>
        <v>38159.473037776224</v>
      </c>
      <c r="AQ49" s="7">
        <f t="shared" si="38"/>
        <v>-61770.884817741964</v>
      </c>
      <c r="AR49" s="7">
        <f t="shared" si="39"/>
        <v>-38159.473037776224</v>
      </c>
      <c r="AT49" s="1">
        <f t="shared" si="40"/>
        <v>-499.99999999999994</v>
      </c>
      <c r="AU49" s="29">
        <f t="shared" si="41"/>
        <v>-845.05670532792954</v>
      </c>
      <c r="AV49" s="29">
        <f t="shared" si="42"/>
        <v>-476.99524986977337</v>
      </c>
      <c r="AW49" s="29">
        <f t="shared" si="43"/>
        <v>-72.49343748896807</v>
      </c>
      <c r="AX49" s="29">
        <f t="shared" si="44"/>
        <v>-4.0606790959878731</v>
      </c>
      <c r="AZ49" s="1">
        <f t="shared" si="45"/>
        <v>-61.770884817741965</v>
      </c>
      <c r="BA49" s="1">
        <f t="shared" si="46"/>
        <v>-38.159473037776223</v>
      </c>
    </row>
    <row r="50" spans="1:53" ht="18" customHeight="1" x14ac:dyDescent="0.15">
      <c r="A50" s="27">
        <v>4</v>
      </c>
      <c r="B50" s="6">
        <v>4</v>
      </c>
      <c r="C50" s="6">
        <v>4</v>
      </c>
      <c r="D50" s="6">
        <v>5</v>
      </c>
      <c r="E50" s="6">
        <f t="shared" si="47"/>
        <v>70000</v>
      </c>
      <c r="F50" s="6">
        <f t="shared" si="48"/>
        <v>260</v>
      </c>
      <c r="G50" s="6">
        <f t="shared" si="49"/>
        <v>157006.66666666666</v>
      </c>
      <c r="H50" s="19">
        <f t="shared" si="3"/>
        <v>-453.99049973954675</v>
      </c>
      <c r="I50" s="19">
        <f t="shared" si="4"/>
        <v>-108.99347581163215</v>
      </c>
      <c r="J50" s="19">
        <f t="shared" si="5"/>
        <v>-406.73664307580015</v>
      </c>
      <c r="K50" s="19">
        <f t="shared" si="6"/>
        <v>-86.454542357399077</v>
      </c>
      <c r="L50" s="15">
        <f t="shared" si="14"/>
        <v>52.353896615746343</v>
      </c>
      <c r="M50" s="15">
        <f t="shared" si="15"/>
        <v>0.9025852843498603</v>
      </c>
      <c r="N50" s="15">
        <f t="shared" si="16"/>
        <v>0.43051109680829563</v>
      </c>
      <c r="O50" s="19">
        <f t="shared" si="7"/>
        <v>1.9841942344942212E-2</v>
      </c>
      <c r="P50" s="19">
        <f t="shared" si="8"/>
        <v>-1.3082695881674202</v>
      </c>
      <c r="Q50" s="19">
        <f t="shared" si="9"/>
        <v>-1.3116508880292322E-2</v>
      </c>
      <c r="R50" s="19">
        <f t="shared" si="10"/>
        <v>0.16198903083636232</v>
      </c>
      <c r="S50" s="19">
        <f t="shared" si="11"/>
        <v>-2.0778546890853908</v>
      </c>
      <c r="T50" s="19">
        <f t="shared" si="12"/>
        <v>-1.5570377238634362E-2</v>
      </c>
      <c r="U50" s="15">
        <f t="shared" si="17"/>
        <v>-0.54531553014943013</v>
      </c>
      <c r="V50" s="15">
        <f t="shared" si="18"/>
        <v>-1.1893670546040935</v>
      </c>
      <c r="W50" s="15">
        <f t="shared" si="19"/>
        <v>-1.3116508880292322E-2</v>
      </c>
      <c r="X50" s="15">
        <f t="shared" si="20"/>
        <v>-0.74833058574741529</v>
      </c>
      <c r="Y50" s="15">
        <f t="shared" si="21"/>
        <v>-1.9451791407221031</v>
      </c>
      <c r="Z50" s="15">
        <f t="shared" si="22"/>
        <v>-1.5570377238634362E-2</v>
      </c>
      <c r="AA50" s="15">
        <f t="shared" si="23"/>
        <v>-3.8777449000219183E-3</v>
      </c>
      <c r="AB50" s="15">
        <f t="shared" si="24"/>
        <v>-0.54531553014943013</v>
      </c>
      <c r="AC50" s="15">
        <f t="shared" si="25"/>
        <v>6.7972205351933611E-8</v>
      </c>
      <c r="AD50" s="15">
        <f t="shared" si="26"/>
        <v>-2.8773308422420907E-5</v>
      </c>
      <c r="AE50" s="15">
        <f t="shared" si="27"/>
        <v>-1.3116508880292322E-2</v>
      </c>
      <c r="AF50" s="15">
        <f t="shared" si="28"/>
        <v>-1.1893670546040935</v>
      </c>
      <c r="AG50" s="15">
        <f t="shared" si="29"/>
        <v>7163.8894279020533</v>
      </c>
      <c r="AH50" s="15">
        <f t="shared" si="30"/>
        <v>642.96276904287436</v>
      </c>
      <c r="AI50" s="7">
        <f t="shared" si="31"/>
        <v>70574.957180398909</v>
      </c>
      <c r="AJ50" s="7">
        <f t="shared" si="32"/>
        <v>-70574.957180398909</v>
      </c>
      <c r="AK50" s="7">
        <f t="shared" si="33"/>
        <v>4482.2775430814872</v>
      </c>
      <c r="AL50" s="7">
        <f t="shared" si="34"/>
        <v>-4482.2775430814872</v>
      </c>
      <c r="AM50" s="7">
        <f t="shared" si="13"/>
        <v>632.46417421267245</v>
      </c>
      <c r="AN50" s="7">
        <f t="shared" si="35"/>
        <v>-397.79947911910273</v>
      </c>
      <c r="AO50" s="7">
        <f t="shared" si="36"/>
        <v>61770.247573378358</v>
      </c>
      <c r="AP50" s="7">
        <f t="shared" si="37"/>
        <v>34428.93997368923</v>
      </c>
      <c r="AQ50" s="7">
        <f t="shared" si="38"/>
        <v>-61770.247573378358</v>
      </c>
      <c r="AR50" s="7">
        <f t="shared" si="39"/>
        <v>-34428.93997368923</v>
      </c>
      <c r="AT50" s="1">
        <f t="shared" si="40"/>
        <v>-453.99049973954675</v>
      </c>
      <c r="AU50" s="29">
        <f t="shared" si="41"/>
        <v>-632.46417421267245</v>
      </c>
      <c r="AV50" s="29">
        <f t="shared" si="42"/>
        <v>-430.36357140767348</v>
      </c>
      <c r="AW50" s="29">
        <f t="shared" si="43"/>
        <v>-70.574957180398911</v>
      </c>
      <c r="AX50" s="29">
        <f t="shared" si="44"/>
        <v>-4.4822775430814872</v>
      </c>
      <c r="AZ50" s="1">
        <f t="shared" si="45"/>
        <v>-61.770247573378356</v>
      </c>
      <c r="BA50" s="1">
        <f t="shared" si="46"/>
        <v>-34.428939973689232</v>
      </c>
    </row>
    <row r="51" spans="1:53" ht="18" customHeight="1" x14ac:dyDescent="0.15">
      <c r="A51" s="27">
        <v>5</v>
      </c>
      <c r="B51" s="6">
        <v>5</v>
      </c>
      <c r="C51" s="6">
        <v>5</v>
      </c>
      <c r="D51" s="6">
        <v>6</v>
      </c>
      <c r="E51" s="6">
        <f t="shared" si="47"/>
        <v>70000</v>
      </c>
      <c r="F51" s="6">
        <f t="shared" si="48"/>
        <v>260</v>
      </c>
      <c r="G51" s="6">
        <f t="shared" si="49"/>
        <v>157006.66666666666</v>
      </c>
      <c r="H51" s="19">
        <f t="shared" si="3"/>
        <v>-406.73664307580015</v>
      </c>
      <c r="I51" s="19">
        <f t="shared" si="4"/>
        <v>-86.454542357399077</v>
      </c>
      <c r="J51" s="19">
        <f t="shared" si="5"/>
        <v>-358.36794954530029</v>
      </c>
      <c r="K51" s="19">
        <f t="shared" si="6"/>
        <v>-66.419573502798244</v>
      </c>
      <c r="L51" s="15">
        <f t="shared" si="14"/>
        <v>52.353896615746223</v>
      </c>
      <c r="M51" s="15">
        <f t="shared" si="15"/>
        <v>0.92387953251128674</v>
      </c>
      <c r="N51" s="15">
        <f t="shared" si="16"/>
        <v>0.38268343236509</v>
      </c>
      <c r="O51" s="19">
        <f t="shared" si="7"/>
        <v>0.16198903083636232</v>
      </c>
      <c r="P51" s="19">
        <f t="shared" si="8"/>
        <v>-2.0778546890853908</v>
      </c>
      <c r="Q51" s="19">
        <f t="shared" si="9"/>
        <v>-1.5570377238634362E-2</v>
      </c>
      <c r="R51" s="19">
        <f t="shared" si="10"/>
        <v>0.30627193137427955</v>
      </c>
      <c r="S51" s="19">
        <f t="shared" si="11"/>
        <v>-2.9431956535629848</v>
      </c>
      <c r="T51" s="19">
        <f t="shared" si="12"/>
        <v>-1.6887237428500474E-2</v>
      </c>
      <c r="U51" s="15">
        <f t="shared" si="17"/>
        <v>-0.64550221429403942</v>
      </c>
      <c r="V51" s="15">
        <f t="shared" si="18"/>
        <v>-1.9816779371045494</v>
      </c>
      <c r="W51" s="15">
        <f t="shared" si="19"/>
        <v>-1.5570377238634362E-2</v>
      </c>
      <c r="X51" s="15">
        <f t="shared" si="20"/>
        <v>-0.84335384604809904</v>
      </c>
      <c r="Y51" s="15">
        <f t="shared" si="21"/>
        <v>-2.8363634184384163</v>
      </c>
      <c r="Z51" s="15">
        <f t="shared" si="22"/>
        <v>-1.6887237428500474E-2</v>
      </c>
      <c r="AA51" s="15">
        <f t="shared" si="23"/>
        <v>-3.7791195029130411E-3</v>
      </c>
      <c r="AB51" s="15">
        <f t="shared" si="24"/>
        <v>-0.64550221429403942</v>
      </c>
      <c r="AC51" s="15">
        <f t="shared" si="25"/>
        <v>7.0302948220725021E-8</v>
      </c>
      <c r="AD51" s="15">
        <f t="shared" si="26"/>
        <v>-1.8097475025585287E-5</v>
      </c>
      <c r="AE51" s="15">
        <f t="shared" si="27"/>
        <v>-1.5570377238634362E-2</v>
      </c>
      <c r="AF51" s="15">
        <f t="shared" si="28"/>
        <v>-1.9816779371045494</v>
      </c>
      <c r="AG51" s="15">
        <f t="shared" si="29"/>
        <v>6804.1151382289163</v>
      </c>
      <c r="AH51" s="15">
        <f t="shared" si="30"/>
        <v>193.71123279152516</v>
      </c>
      <c r="AI51" s="7">
        <f t="shared" si="31"/>
        <v>68779.974953017343</v>
      </c>
      <c r="AJ51" s="7">
        <f t="shared" si="32"/>
        <v>-68779.974953017343</v>
      </c>
      <c r="AK51" s="7">
        <f t="shared" si="33"/>
        <v>4635.9732539296256</v>
      </c>
      <c r="AL51" s="7">
        <f t="shared" si="34"/>
        <v>-4635.9732539296256</v>
      </c>
      <c r="AM51" s="7">
        <f t="shared" si="13"/>
        <v>397.79939203905514</v>
      </c>
      <c r="AN51" s="7">
        <f t="shared" si="35"/>
        <v>-155.08812758945888</v>
      </c>
      <c r="AO51" s="7">
        <f t="shared" si="36"/>
        <v>61770.300948565135</v>
      </c>
      <c r="AP51" s="7">
        <f t="shared" si="37"/>
        <v>30604.03769558093</v>
      </c>
      <c r="AQ51" s="7">
        <f t="shared" si="38"/>
        <v>-61770.300948565135</v>
      </c>
      <c r="AR51" s="7">
        <f t="shared" si="39"/>
        <v>-30604.03769558093</v>
      </c>
      <c r="AT51" s="1">
        <f t="shared" si="40"/>
        <v>-406.73664307580015</v>
      </c>
      <c r="AU51" s="29">
        <f t="shared" si="41"/>
        <v>-397.79939203905514</v>
      </c>
      <c r="AV51" s="29">
        <f t="shared" si="42"/>
        <v>-382.55229631055022</v>
      </c>
      <c r="AW51" s="29">
        <f t="shared" si="43"/>
        <v>-68.779974953017344</v>
      </c>
      <c r="AX51" s="29">
        <f t="shared" si="44"/>
        <v>-4.6359732539296257</v>
      </c>
      <c r="AZ51" s="1">
        <f t="shared" si="45"/>
        <v>-61.770300948565136</v>
      </c>
      <c r="BA51" s="1">
        <f t="shared" si="46"/>
        <v>-30.604037695580931</v>
      </c>
    </row>
    <row r="52" spans="1:53" ht="18" customHeight="1" x14ac:dyDescent="0.15">
      <c r="A52" s="27">
        <v>6</v>
      </c>
      <c r="B52" s="6">
        <v>6</v>
      </c>
      <c r="C52" s="6">
        <v>6</v>
      </c>
      <c r="D52" s="6">
        <v>7</v>
      </c>
      <c r="E52" s="6">
        <f t="shared" si="47"/>
        <v>70000</v>
      </c>
      <c r="F52" s="6">
        <f t="shared" si="48"/>
        <v>260</v>
      </c>
      <c r="G52" s="6">
        <f t="shared" si="49"/>
        <v>157006.66666666666</v>
      </c>
      <c r="H52" s="19">
        <f t="shared" si="3"/>
        <v>-358.36794954530029</v>
      </c>
      <c r="I52" s="19">
        <f t="shared" si="4"/>
        <v>-66.419573502798244</v>
      </c>
      <c r="J52" s="19">
        <f t="shared" si="5"/>
        <v>-309.01699437494739</v>
      </c>
      <c r="K52" s="19">
        <f t="shared" si="6"/>
        <v>-48.943483704846471</v>
      </c>
      <c r="L52" s="15">
        <f t="shared" si="14"/>
        <v>52.353896615746343</v>
      </c>
      <c r="M52" s="15">
        <f t="shared" si="15"/>
        <v>0.94264149109217876</v>
      </c>
      <c r="N52" s="15">
        <f t="shared" si="16"/>
        <v>0.33380685923376974</v>
      </c>
      <c r="O52" s="19">
        <f t="shared" si="7"/>
        <v>0.30627193137427955</v>
      </c>
      <c r="P52" s="19">
        <f t="shared" si="8"/>
        <v>-2.9431956535629848</v>
      </c>
      <c r="Q52" s="19">
        <f t="shared" si="9"/>
        <v>-1.6887237428500474E-2</v>
      </c>
      <c r="R52" s="19">
        <f t="shared" si="10"/>
        <v>0.42249742398869855</v>
      </c>
      <c r="S52" s="19">
        <f t="shared" si="11"/>
        <v>-3.8499718670571497</v>
      </c>
      <c r="T52" s="19">
        <f t="shared" si="12"/>
        <v>-1.7059304212845305E-2</v>
      </c>
      <c r="U52" s="15">
        <f t="shared" si="17"/>
        <v>-0.69375426715600985</v>
      </c>
      <c r="V52" s="15">
        <f t="shared" si="18"/>
        <v>-2.8766140109341407</v>
      </c>
      <c r="W52" s="15">
        <f t="shared" si="19"/>
        <v>-1.6887237428500474E-2</v>
      </c>
      <c r="X52" s="15">
        <f t="shared" si="20"/>
        <v>-0.88688341534940829</v>
      </c>
      <c r="Y52" s="15">
        <f t="shared" si="21"/>
        <v>-3.7701757595617171</v>
      </c>
      <c r="Z52" s="15">
        <f t="shared" si="22"/>
        <v>-1.7059304212845305E-2</v>
      </c>
      <c r="AA52" s="15">
        <f t="shared" si="23"/>
        <v>-3.6889164069463264E-3</v>
      </c>
      <c r="AB52" s="15">
        <f t="shared" si="24"/>
        <v>-0.69375426715600985</v>
      </c>
      <c r="AC52" s="15">
        <f t="shared" si="25"/>
        <v>6.8919000382168332E-8</v>
      </c>
      <c r="AD52" s="15">
        <f t="shared" si="26"/>
        <v>-7.055571798282069E-6</v>
      </c>
      <c r="AE52" s="15">
        <f t="shared" si="27"/>
        <v>-1.6887237428500474E-2</v>
      </c>
      <c r="AF52" s="15">
        <f t="shared" si="28"/>
        <v>-2.8766140109341407</v>
      </c>
      <c r="AG52" s="15">
        <f t="shared" si="29"/>
        <v>6483.1792792147835</v>
      </c>
      <c r="AH52" s="15">
        <f t="shared" si="30"/>
        <v>14.344177506973805</v>
      </c>
      <c r="AI52" s="7">
        <f t="shared" si="31"/>
        <v>67138.278606423148</v>
      </c>
      <c r="AJ52" s="7">
        <f t="shared" si="32"/>
        <v>-67138.278606423148</v>
      </c>
      <c r="AK52" s="7">
        <f t="shared" si="33"/>
        <v>4544.7118584012496</v>
      </c>
      <c r="AL52" s="7">
        <f t="shared" si="34"/>
        <v>-4544.7118584012496</v>
      </c>
      <c r="AM52" s="7">
        <f t="shared" si="13"/>
        <v>155.08805332658491</v>
      </c>
      <c r="AN52" s="7">
        <f t="shared" si="35"/>
        <v>82.845321456510533</v>
      </c>
      <c r="AO52" s="7">
        <f t="shared" si="36"/>
        <v>61770.271063345448</v>
      </c>
      <c r="AP52" s="7">
        <f t="shared" si="37"/>
        <v>26695.251878759565</v>
      </c>
      <c r="AQ52" s="7">
        <f t="shared" si="38"/>
        <v>-61770.271063345448</v>
      </c>
      <c r="AR52" s="7">
        <f t="shared" si="39"/>
        <v>-26695.251878759565</v>
      </c>
      <c r="AT52" s="1">
        <f t="shared" si="40"/>
        <v>-358.36794954530029</v>
      </c>
      <c r="AU52" s="29">
        <f t="shared" si="41"/>
        <v>-155.08805332658491</v>
      </c>
      <c r="AV52" s="29">
        <f t="shared" si="42"/>
        <v>-333.69247196012384</v>
      </c>
      <c r="AW52" s="29">
        <f t="shared" si="43"/>
        <v>-67.138278606423142</v>
      </c>
      <c r="AX52" s="29">
        <f t="shared" si="44"/>
        <v>-4.54471185840125</v>
      </c>
      <c r="AZ52" s="1">
        <f t="shared" si="45"/>
        <v>-61.770271063345447</v>
      </c>
      <c r="BA52" s="1">
        <f t="shared" si="46"/>
        <v>-26.695251878759567</v>
      </c>
    </row>
    <row r="53" spans="1:53" ht="18" customHeight="1" x14ac:dyDescent="0.15">
      <c r="A53" s="27">
        <v>7</v>
      </c>
      <c r="B53" s="6">
        <v>7</v>
      </c>
      <c r="C53" s="6">
        <v>7</v>
      </c>
      <c r="D53" s="6">
        <v>8</v>
      </c>
      <c r="E53" s="6">
        <f t="shared" si="47"/>
        <v>70000</v>
      </c>
      <c r="F53" s="6">
        <f t="shared" si="48"/>
        <v>260</v>
      </c>
      <c r="G53" s="6">
        <f t="shared" si="49"/>
        <v>157006.66666666666</v>
      </c>
      <c r="H53" s="19">
        <f t="shared" si="3"/>
        <v>-309.01699437494739</v>
      </c>
      <c r="I53" s="19">
        <f t="shared" si="4"/>
        <v>-48.943483704846471</v>
      </c>
      <c r="J53" s="19">
        <f t="shared" si="5"/>
        <v>-258.81904510252076</v>
      </c>
      <c r="K53" s="19">
        <f t="shared" si="6"/>
        <v>-34.074173710931632</v>
      </c>
      <c r="L53" s="15">
        <f t="shared" si="14"/>
        <v>52.353896615746308</v>
      </c>
      <c r="M53" s="15">
        <f t="shared" si="15"/>
        <v>0.95881973486819227</v>
      </c>
      <c r="N53" s="15">
        <f t="shared" si="16"/>
        <v>0.28401534470392498</v>
      </c>
      <c r="O53" s="19">
        <f t="shared" si="7"/>
        <v>0.42249742398869855</v>
      </c>
      <c r="P53" s="19">
        <f t="shared" si="8"/>
        <v>-3.8499718670571497</v>
      </c>
      <c r="Q53" s="19">
        <f t="shared" si="9"/>
        <v>-1.7059304212845305E-2</v>
      </c>
      <c r="R53" s="19">
        <f t="shared" si="10"/>
        <v>0.48945961082885786</v>
      </c>
      <c r="S53" s="19">
        <f t="shared" si="11"/>
        <v>-4.7412323041942663</v>
      </c>
      <c r="T53" s="19">
        <f t="shared" si="12"/>
        <v>-1.613666970419626E-2</v>
      </c>
      <c r="U53" s="15">
        <f t="shared" si="17"/>
        <v>-0.68835221887131182</v>
      </c>
      <c r="V53" s="15">
        <f t="shared" si="18"/>
        <v>-3.8114247563324057</v>
      </c>
      <c r="W53" s="15">
        <f t="shared" si="19"/>
        <v>-1.7059304212845305E-2</v>
      </c>
      <c r="X53" s="15">
        <f t="shared" si="20"/>
        <v>-0.87727919291350509</v>
      </c>
      <c r="Y53" s="15">
        <f t="shared" si="21"/>
        <v>-4.6850011409442613</v>
      </c>
      <c r="Z53" s="15">
        <f t="shared" si="22"/>
        <v>-1.613666970419626E-2</v>
      </c>
      <c r="AA53" s="15">
        <f t="shared" si="23"/>
        <v>-3.6086516239436958E-3</v>
      </c>
      <c r="AB53" s="15">
        <f t="shared" si="24"/>
        <v>-0.68835221887131182</v>
      </c>
      <c r="AC53" s="15">
        <f t="shared" si="25"/>
        <v>6.4211052210702855E-8</v>
      </c>
      <c r="AD53" s="15">
        <f t="shared" si="26"/>
        <v>3.7689688981841453E-6</v>
      </c>
      <c r="AE53" s="15">
        <f t="shared" si="27"/>
        <v>-1.7059304212845305E-2</v>
      </c>
      <c r="AF53" s="15">
        <f t="shared" si="28"/>
        <v>-3.8114247563324057</v>
      </c>
      <c r="AG53" s="15">
        <f t="shared" si="29"/>
        <v>6204.1218483255761</v>
      </c>
      <c r="AH53" s="15">
        <f t="shared" si="30"/>
        <v>99.104206308367935</v>
      </c>
      <c r="AI53" s="7">
        <f t="shared" si="31"/>
        <v>65677.459555775262</v>
      </c>
      <c r="AJ53" s="7">
        <f t="shared" si="32"/>
        <v>-65677.459555775262</v>
      </c>
      <c r="AK53" s="7">
        <f t="shared" si="33"/>
        <v>4234.2565737199357</v>
      </c>
      <c r="AL53" s="7">
        <f t="shared" si="34"/>
        <v>-4234.2565737199357</v>
      </c>
      <c r="AM53" s="7">
        <f t="shared" si="13"/>
        <v>-82.845454086392479</v>
      </c>
      <c r="AN53" s="7">
        <f t="shared" si="35"/>
        <v>304.52528499147019</v>
      </c>
      <c r="AO53" s="7">
        <f t="shared" si="36"/>
        <v>61770.250517734923</v>
      </c>
      <c r="AP53" s="7">
        <f t="shared" si="37"/>
        <v>22713.295080389649</v>
      </c>
      <c r="AQ53" s="7">
        <f t="shared" si="38"/>
        <v>-61770.250517734923</v>
      </c>
      <c r="AR53" s="7">
        <f t="shared" si="39"/>
        <v>-22713.295080389649</v>
      </c>
      <c r="AT53" s="1">
        <f t="shared" si="40"/>
        <v>-309.01699437494739</v>
      </c>
      <c r="AU53" s="29">
        <f t="shared" si="41"/>
        <v>82.845454086392479</v>
      </c>
      <c r="AV53" s="29">
        <f t="shared" si="42"/>
        <v>-283.91801973873407</v>
      </c>
      <c r="AW53" s="29">
        <f t="shared" si="43"/>
        <v>-65.677459555775258</v>
      </c>
      <c r="AX53" s="29">
        <f t="shared" si="44"/>
        <v>-4.2342565737199358</v>
      </c>
      <c r="AZ53" s="1">
        <f t="shared" si="45"/>
        <v>-61.770250517734922</v>
      </c>
      <c r="BA53" s="1">
        <f t="shared" si="46"/>
        <v>-22.713295080389649</v>
      </c>
    </row>
    <row r="54" spans="1:53" ht="18" customHeight="1" x14ac:dyDescent="0.15">
      <c r="A54" s="27">
        <v>8</v>
      </c>
      <c r="B54" s="6">
        <v>8</v>
      </c>
      <c r="C54" s="6">
        <v>8</v>
      </c>
      <c r="D54" s="6">
        <v>9</v>
      </c>
      <c r="E54" s="6">
        <f t="shared" si="47"/>
        <v>70000</v>
      </c>
      <c r="F54" s="6">
        <f t="shared" si="48"/>
        <v>260</v>
      </c>
      <c r="G54" s="6">
        <f t="shared" si="49"/>
        <v>157006.66666666666</v>
      </c>
      <c r="H54" s="19">
        <f t="shared" si="3"/>
        <v>-258.81904510252076</v>
      </c>
      <c r="I54" s="19">
        <f t="shared" si="4"/>
        <v>-34.074173710931632</v>
      </c>
      <c r="J54" s="19">
        <f t="shared" si="5"/>
        <v>-207.91169081775931</v>
      </c>
      <c r="K54" s="19">
        <f t="shared" si="6"/>
        <v>-21.852399266194311</v>
      </c>
      <c r="L54" s="15">
        <f t="shared" si="14"/>
        <v>52.353896615746322</v>
      </c>
      <c r="M54" s="15">
        <f t="shared" si="15"/>
        <v>0.97236992039767678</v>
      </c>
      <c r="N54" s="15">
        <f t="shared" si="16"/>
        <v>0.23344536385590475</v>
      </c>
      <c r="O54" s="19">
        <f t="shared" si="7"/>
        <v>0.48945961082885786</v>
      </c>
      <c r="P54" s="19">
        <f t="shared" si="8"/>
        <v>-4.7412323041942663</v>
      </c>
      <c r="Q54" s="19">
        <f t="shared" si="9"/>
        <v>-1.613666970419626E-2</v>
      </c>
      <c r="R54" s="19">
        <f t="shared" si="10"/>
        <v>0.49572268666638314</v>
      </c>
      <c r="S54" s="19">
        <f t="shared" si="11"/>
        <v>-5.5611449688092893</v>
      </c>
      <c r="T54" s="19">
        <f t="shared" si="12"/>
        <v>-1.422051664186785E-2</v>
      </c>
      <c r="U54" s="15">
        <f t="shared" si="17"/>
        <v>-0.63088289755846572</v>
      </c>
      <c r="V54" s="15">
        <f t="shared" si="18"/>
        <v>-4.7244937551589841</v>
      </c>
      <c r="W54" s="15">
        <f t="shared" si="19"/>
        <v>-1.613666970419626E-2</v>
      </c>
      <c r="X54" s="15">
        <f t="shared" si="20"/>
        <v>-0.81619768132600523</v>
      </c>
      <c r="Y54" s="15">
        <f t="shared" si="21"/>
        <v>-5.5232142536014894</v>
      </c>
      <c r="Z54" s="15">
        <f t="shared" si="22"/>
        <v>-1.422051664186785E-2</v>
      </c>
      <c r="AA54" s="15">
        <f t="shared" si="23"/>
        <v>-3.5396559902248605E-3</v>
      </c>
      <c r="AB54" s="15">
        <f t="shared" si="24"/>
        <v>-0.63088289755846572</v>
      </c>
      <c r="AC54" s="15">
        <f t="shared" si="25"/>
        <v>5.6613884591514007E-8</v>
      </c>
      <c r="AD54" s="15">
        <f t="shared" si="26"/>
        <v>1.38540680699274E-5</v>
      </c>
      <c r="AE54" s="15">
        <f t="shared" si="27"/>
        <v>-1.613666970419626E-2</v>
      </c>
      <c r="AF54" s="15">
        <f t="shared" si="28"/>
        <v>-4.7244937551589841</v>
      </c>
      <c r="AG54" s="15">
        <f t="shared" si="29"/>
        <v>5969.1503184039639</v>
      </c>
      <c r="AH54" s="15">
        <f t="shared" si="30"/>
        <v>392.96969816823707</v>
      </c>
      <c r="AI54" s="7">
        <f t="shared" si="31"/>
        <v>64421.739022092464</v>
      </c>
      <c r="AJ54" s="7">
        <f t="shared" si="32"/>
        <v>-64421.739022092464</v>
      </c>
      <c r="AK54" s="7">
        <f t="shared" si="33"/>
        <v>3733.2780688412895</v>
      </c>
      <c r="AL54" s="7">
        <f t="shared" si="34"/>
        <v>-3733.2780688412895</v>
      </c>
      <c r="AM54" s="7">
        <f t="shared" si="13"/>
        <v>-304.52534664053616</v>
      </c>
      <c r="AN54" s="7">
        <f t="shared" si="35"/>
        <v>499.97700069448615</v>
      </c>
      <c r="AO54" s="7">
        <f t="shared" si="36"/>
        <v>61770.244787636038</v>
      </c>
      <c r="AP54" s="7">
        <f t="shared" si="37"/>
        <v>18669.08360486411</v>
      </c>
      <c r="AQ54" s="7">
        <f t="shared" si="38"/>
        <v>-61770.244787636038</v>
      </c>
      <c r="AR54" s="7">
        <f t="shared" si="39"/>
        <v>-18669.08360486411</v>
      </c>
      <c r="AT54" s="1">
        <f t="shared" si="40"/>
        <v>-258.81904510252076</v>
      </c>
      <c r="AU54" s="29">
        <f t="shared" si="41"/>
        <v>304.52534664053616</v>
      </c>
      <c r="AV54" s="29">
        <f t="shared" si="42"/>
        <v>-233.36536796014002</v>
      </c>
      <c r="AW54" s="29">
        <f t="shared" si="43"/>
        <v>-64.421739022092467</v>
      </c>
      <c r="AX54" s="29">
        <f t="shared" si="44"/>
        <v>-3.7332780688412894</v>
      </c>
      <c r="AZ54" s="1">
        <f t="shared" si="45"/>
        <v>-61.770244787636038</v>
      </c>
      <c r="BA54" s="1">
        <f t="shared" si="46"/>
        <v>-18.66908360486411</v>
      </c>
    </row>
    <row r="55" spans="1:53" ht="18" customHeight="1" x14ac:dyDescent="0.15">
      <c r="A55" s="27">
        <v>9</v>
      </c>
      <c r="B55" s="6">
        <v>9</v>
      </c>
      <c r="C55" s="6">
        <v>9</v>
      </c>
      <c r="D55" s="6">
        <v>10</v>
      </c>
      <c r="E55" s="6">
        <f t="shared" si="47"/>
        <v>70000</v>
      </c>
      <c r="F55" s="6">
        <f t="shared" si="48"/>
        <v>260</v>
      </c>
      <c r="G55" s="6">
        <f t="shared" si="49"/>
        <v>157006.66666666666</v>
      </c>
      <c r="H55" s="19">
        <f t="shared" si="3"/>
        <v>-207.91169081775931</v>
      </c>
      <c r="I55" s="19">
        <f t="shared" si="4"/>
        <v>-21.852399266194311</v>
      </c>
      <c r="J55" s="19">
        <f t="shared" si="5"/>
        <v>-156.43446504023086</v>
      </c>
      <c r="K55" s="19">
        <f t="shared" si="6"/>
        <v>-12.311659404862212</v>
      </c>
      <c r="L55" s="15">
        <f t="shared" si="14"/>
        <v>52.353896615746287</v>
      </c>
      <c r="M55" s="15">
        <f t="shared" si="15"/>
        <v>0.98325490756395451</v>
      </c>
      <c r="N55" s="15">
        <f t="shared" si="16"/>
        <v>0.18223552549214772</v>
      </c>
      <c r="O55" s="19">
        <f t="shared" si="7"/>
        <v>0.49572268666638314</v>
      </c>
      <c r="P55" s="19">
        <f t="shared" si="8"/>
        <v>-5.5611449688092893</v>
      </c>
      <c r="Q55" s="19">
        <f t="shared" si="9"/>
        <v>-1.422051664186785E-2</v>
      </c>
      <c r="R55" s="19">
        <f t="shared" si="10"/>
        <v>0.43951843435165561</v>
      </c>
      <c r="S55" s="19">
        <f t="shared" si="11"/>
        <v>-6.2585326332493931</v>
      </c>
      <c r="T55" s="19">
        <f t="shared" si="12"/>
        <v>-1.1455659160418529E-2</v>
      </c>
      <c r="U55" s="15">
        <f t="shared" si="17"/>
        <v>-0.52601641127346466</v>
      </c>
      <c r="V55" s="15">
        <f t="shared" si="18"/>
        <v>-5.5583613665593559</v>
      </c>
      <c r="W55" s="15">
        <f t="shared" si="19"/>
        <v>-1.422051664186785E-2</v>
      </c>
      <c r="X55" s="15">
        <f t="shared" si="20"/>
        <v>-0.7083683256888671</v>
      </c>
      <c r="Y55" s="15">
        <f t="shared" si="21"/>
        <v>-6.233828798639184</v>
      </c>
      <c r="Z55" s="15">
        <f t="shared" si="22"/>
        <v>-1.1455659160418529E-2</v>
      </c>
      <c r="AA55" s="15">
        <f t="shared" si="23"/>
        <v>-3.483062889354393E-3</v>
      </c>
      <c r="AB55" s="15">
        <f t="shared" si="24"/>
        <v>-0.52601641127346466</v>
      </c>
      <c r="AC55" s="15">
        <f t="shared" si="25"/>
        <v>4.659990015807558E-8</v>
      </c>
      <c r="AD55" s="15">
        <f t="shared" si="26"/>
        <v>2.2745930807098404E-5</v>
      </c>
      <c r="AE55" s="15">
        <f t="shared" si="27"/>
        <v>-1.422051664186785E-2</v>
      </c>
      <c r="AF55" s="15">
        <f t="shared" si="28"/>
        <v>-5.5583613665593559</v>
      </c>
      <c r="AG55" s="15">
        <f t="shared" si="29"/>
        <v>5779.8029917174517</v>
      </c>
      <c r="AH55" s="15">
        <f t="shared" si="30"/>
        <v>807.52185247860973</v>
      </c>
      <c r="AI55" s="7">
        <f t="shared" si="31"/>
        <v>63391.744586249952</v>
      </c>
      <c r="AJ55" s="7">
        <f t="shared" si="32"/>
        <v>-63391.744586249952</v>
      </c>
      <c r="AK55" s="7">
        <f t="shared" si="33"/>
        <v>3072.9278961439459</v>
      </c>
      <c r="AL55" s="7">
        <f t="shared" si="34"/>
        <v>-3072.9278961439459</v>
      </c>
      <c r="AM55" s="7">
        <f t="shared" si="13"/>
        <v>-499.97678867544289</v>
      </c>
      <c r="AN55" s="7">
        <f t="shared" si="35"/>
        <v>660.85653805780578</v>
      </c>
      <c r="AO55" s="7">
        <f t="shared" si="36"/>
        <v>61770.247333517735</v>
      </c>
      <c r="AP55" s="7">
        <f t="shared" si="37"/>
        <v>14573.699321012984</v>
      </c>
      <c r="AQ55" s="7">
        <f t="shared" si="38"/>
        <v>-61770.247333517735</v>
      </c>
      <c r="AR55" s="7">
        <f t="shared" si="39"/>
        <v>-14573.699321012984</v>
      </c>
      <c r="AT55" s="1">
        <f t="shared" si="40"/>
        <v>-207.91169081775931</v>
      </c>
      <c r="AU55" s="29">
        <f t="shared" si="41"/>
        <v>499.97678867544289</v>
      </c>
      <c r="AV55" s="29">
        <f t="shared" si="42"/>
        <v>-182.1730779289951</v>
      </c>
      <c r="AW55" s="29">
        <f t="shared" si="43"/>
        <v>-63.391744586249949</v>
      </c>
      <c r="AX55" s="29">
        <f t="shared" si="44"/>
        <v>-3.0729278961439457</v>
      </c>
      <c r="AZ55" s="1">
        <f t="shared" si="45"/>
        <v>-61.770247333517737</v>
      </c>
      <c r="BA55" s="1">
        <f t="shared" si="46"/>
        <v>-14.573699321012985</v>
      </c>
    </row>
    <row r="56" spans="1:53" ht="18" customHeight="1" x14ac:dyDescent="0.15">
      <c r="A56" s="27">
        <v>10</v>
      </c>
      <c r="B56" s="6">
        <v>10</v>
      </c>
      <c r="C56" s="6">
        <v>10</v>
      </c>
      <c r="D56" s="6">
        <v>11</v>
      </c>
      <c r="E56" s="6">
        <f t="shared" si="47"/>
        <v>70000</v>
      </c>
      <c r="F56" s="6">
        <f t="shared" si="48"/>
        <v>260</v>
      </c>
      <c r="G56" s="6">
        <f t="shared" si="49"/>
        <v>157006.66666666666</v>
      </c>
      <c r="H56" s="19">
        <f t="shared" si="3"/>
        <v>-156.43446504023086</v>
      </c>
      <c r="I56" s="19">
        <f t="shared" si="4"/>
        <v>-12.311659404862212</v>
      </c>
      <c r="J56" s="19">
        <f t="shared" si="5"/>
        <v>-104.52846326765345</v>
      </c>
      <c r="K56" s="19">
        <f t="shared" si="6"/>
        <v>-5.478104631726751</v>
      </c>
      <c r="L56" s="15">
        <f t="shared" si="14"/>
        <v>52.353896615746301</v>
      </c>
      <c r="M56" s="15">
        <f t="shared" si="15"/>
        <v>0.99144486137381072</v>
      </c>
      <c r="N56" s="15">
        <f t="shared" si="16"/>
        <v>0.13052619222004874</v>
      </c>
      <c r="O56" s="19">
        <f t="shared" si="7"/>
        <v>0.43951843435165561</v>
      </c>
      <c r="P56" s="19">
        <f t="shared" si="8"/>
        <v>-6.2585326332493931</v>
      </c>
      <c r="Q56" s="19">
        <f t="shared" si="9"/>
        <v>-1.1455659160418529E-2</v>
      </c>
      <c r="R56" s="19">
        <f t="shared" si="10"/>
        <v>0.32784968046297736</v>
      </c>
      <c r="S56" s="19">
        <f t="shared" si="11"/>
        <v>-6.790022176008855</v>
      </c>
      <c r="T56" s="19">
        <f t="shared" si="12"/>
        <v>-8.022513595947663E-3</v>
      </c>
      <c r="U56" s="15">
        <f t="shared" si="17"/>
        <v>-0.38114414028594656</v>
      </c>
      <c r="V56" s="15">
        <f t="shared" si="18"/>
        <v>-6.2623586866218544</v>
      </c>
      <c r="W56" s="15">
        <f t="shared" si="19"/>
        <v>-1.1455659160418529E-2</v>
      </c>
      <c r="X56" s="15">
        <f t="shared" si="20"/>
        <v>-0.56123085872606071</v>
      </c>
      <c r="Y56" s="15">
        <f t="shared" si="21"/>
        <v>-6.7747255654295921</v>
      </c>
      <c r="Z56" s="15">
        <f t="shared" si="22"/>
        <v>-8.022513595947663E-3</v>
      </c>
      <c r="AA56" s="15">
        <f t="shared" si="23"/>
        <v>-3.4397958906835233E-3</v>
      </c>
      <c r="AB56" s="15">
        <f t="shared" si="24"/>
        <v>-0.38114414028594656</v>
      </c>
      <c r="AC56" s="15">
        <f t="shared" si="25"/>
        <v>3.4672966096166448E-8</v>
      </c>
      <c r="AD56" s="15">
        <f t="shared" si="26"/>
        <v>3.0064973173173776E-5</v>
      </c>
      <c r="AE56" s="15">
        <f t="shared" si="27"/>
        <v>-1.1455659160418529E-2</v>
      </c>
      <c r="AF56" s="15">
        <f t="shared" si="28"/>
        <v>-6.2623586866218544</v>
      </c>
      <c r="AG56" s="15">
        <f t="shared" si="29"/>
        <v>5637.1001419185659</v>
      </c>
      <c r="AH56" s="15">
        <f t="shared" si="30"/>
        <v>1239.99177375061</v>
      </c>
      <c r="AI56" s="7">
        <f t="shared" si="31"/>
        <v>62604.285210440125</v>
      </c>
      <c r="AJ56" s="7">
        <f t="shared" si="32"/>
        <v>-62604.285210440125</v>
      </c>
      <c r="AK56" s="7">
        <f t="shared" si="33"/>
        <v>2286.4324686862847</v>
      </c>
      <c r="AL56" s="7">
        <f t="shared" si="34"/>
        <v>-2286.4324686862847</v>
      </c>
      <c r="AM56" s="7">
        <f t="shared" si="13"/>
        <v>-660.85617098798787</v>
      </c>
      <c r="AN56" s="7">
        <f t="shared" si="35"/>
        <v>780.55982007247508</v>
      </c>
      <c r="AO56" s="7">
        <f t="shared" si="36"/>
        <v>61770.257547965412</v>
      </c>
      <c r="AP56" s="7">
        <f t="shared" si="37"/>
        <v>10438.370687133916</v>
      </c>
      <c r="AQ56" s="7">
        <f t="shared" si="38"/>
        <v>-61770.257547965412</v>
      </c>
      <c r="AR56" s="7">
        <f t="shared" si="39"/>
        <v>-10438.370687133916</v>
      </c>
      <c r="AT56" s="1">
        <f t="shared" si="40"/>
        <v>-156.43446504023086</v>
      </c>
      <c r="AU56" s="29">
        <f t="shared" si="41"/>
        <v>660.85617098798787</v>
      </c>
      <c r="AV56" s="29">
        <f t="shared" si="42"/>
        <v>-130.48146415394217</v>
      </c>
      <c r="AW56" s="29">
        <f t="shared" si="43"/>
        <v>-62.604285210440125</v>
      </c>
      <c r="AX56" s="29">
        <f t="shared" si="44"/>
        <v>-2.2864324686862845</v>
      </c>
      <c r="AZ56" s="1">
        <f t="shared" si="45"/>
        <v>-61.770257547965414</v>
      </c>
      <c r="BA56" s="1">
        <f t="shared" si="46"/>
        <v>-10.438370687133917</v>
      </c>
    </row>
    <row r="57" spans="1:53" ht="18" customHeight="1" x14ac:dyDescent="0.15">
      <c r="A57" s="27">
        <v>11</v>
      </c>
      <c r="B57" s="6">
        <v>11</v>
      </c>
      <c r="C57" s="6">
        <v>11</v>
      </c>
      <c r="D57" s="6">
        <v>12</v>
      </c>
      <c r="E57" s="6">
        <f t="shared" si="47"/>
        <v>70000</v>
      </c>
      <c r="F57" s="6">
        <f t="shared" si="48"/>
        <v>260</v>
      </c>
      <c r="G57" s="6">
        <f t="shared" si="49"/>
        <v>157006.66666666666</v>
      </c>
      <c r="H57" s="19">
        <f t="shared" si="3"/>
        <v>-104.52846326765345</v>
      </c>
      <c r="I57" s="19">
        <f t="shared" si="4"/>
        <v>-5.478104631726751</v>
      </c>
      <c r="J57" s="19">
        <f t="shared" si="5"/>
        <v>-52.33595624294383</v>
      </c>
      <c r="K57" s="19">
        <f t="shared" si="6"/>
        <v>-1.3704652454262032</v>
      </c>
      <c r="L57" s="15">
        <f t="shared" si="14"/>
        <v>52.353896615746287</v>
      </c>
      <c r="M57" s="15">
        <f t="shared" si="15"/>
        <v>0.99691733373312796</v>
      </c>
      <c r="N57" s="15">
        <f t="shared" si="16"/>
        <v>7.8459095727845179E-2</v>
      </c>
      <c r="O57" s="19">
        <f t="shared" si="7"/>
        <v>0.32784968046297736</v>
      </c>
      <c r="P57" s="19">
        <f t="shared" si="8"/>
        <v>-6.790022176008855</v>
      </c>
      <c r="Q57" s="19">
        <f t="shared" si="9"/>
        <v>-8.022513595947663E-3</v>
      </c>
      <c r="R57" s="19">
        <f t="shared" si="10"/>
        <v>0.17492056650144119</v>
      </c>
      <c r="S57" s="19">
        <f t="shared" si="11"/>
        <v>-7.1226580728508182</v>
      </c>
      <c r="T57" s="19">
        <f t="shared" si="12"/>
        <v>-4.128602184827892E-3</v>
      </c>
      <c r="U57" s="15">
        <f t="shared" si="17"/>
        <v>-0.20589997058926102</v>
      </c>
      <c r="V57" s="15">
        <f t="shared" si="18"/>
        <v>-6.7948135931593479</v>
      </c>
      <c r="W57" s="15">
        <f t="shared" si="19"/>
        <v>-8.022513595947663E-3</v>
      </c>
      <c r="X57" s="15">
        <f t="shared" si="20"/>
        <v>-0.38445596680280658</v>
      </c>
      <c r="Y57" s="15">
        <f t="shared" si="21"/>
        <v>-7.1144254045510822</v>
      </c>
      <c r="Z57" s="15">
        <f t="shared" si="22"/>
        <v>-4.128602184827892E-3</v>
      </c>
      <c r="AA57" s="15">
        <f t="shared" si="23"/>
        <v>-3.4105579098355392E-3</v>
      </c>
      <c r="AB57" s="15">
        <f t="shared" si="24"/>
        <v>-0.20589997058926102</v>
      </c>
      <c r="AC57" s="15">
        <f t="shared" si="25"/>
        <v>2.1361657072892747E-8</v>
      </c>
      <c r="AD57" s="15">
        <f t="shared" si="26"/>
        <v>3.5510813901698849E-5</v>
      </c>
      <c r="AE57" s="15">
        <f t="shared" si="27"/>
        <v>-8.022513595947663E-3</v>
      </c>
      <c r="AF57" s="15">
        <f t="shared" si="28"/>
        <v>-6.7948135931593479</v>
      </c>
      <c r="AG57" s="15">
        <f t="shared" si="29"/>
        <v>5541.6776436355194</v>
      </c>
      <c r="AH57" s="15">
        <f t="shared" si="30"/>
        <v>1592.5890957658351</v>
      </c>
      <c r="AI57" s="7">
        <f t="shared" si="31"/>
        <v>62072.153959006813</v>
      </c>
      <c r="AJ57" s="7">
        <f t="shared" si="32"/>
        <v>-62072.153959006813</v>
      </c>
      <c r="AK57" s="7">
        <f t="shared" si="33"/>
        <v>1408.6474800263516</v>
      </c>
      <c r="AL57" s="7">
        <f t="shared" si="34"/>
        <v>-1408.6474800263516</v>
      </c>
      <c r="AM57" s="7">
        <f t="shared" si="13"/>
        <v>-780.56083298564886</v>
      </c>
      <c r="AN57" s="7">
        <f t="shared" si="35"/>
        <v>854.30901752298007</v>
      </c>
      <c r="AO57" s="7">
        <f t="shared" si="36"/>
        <v>61770.285016403119</v>
      </c>
      <c r="AP57" s="7">
        <f t="shared" si="37"/>
        <v>6274.4301594610197</v>
      </c>
      <c r="AQ57" s="7">
        <f t="shared" si="38"/>
        <v>-61770.285016403119</v>
      </c>
      <c r="AR57" s="7">
        <f t="shared" si="39"/>
        <v>-6274.4301594610197</v>
      </c>
      <c r="AT57" s="1">
        <f t="shared" si="40"/>
        <v>-104.52846326765345</v>
      </c>
      <c r="AU57" s="29">
        <f t="shared" si="41"/>
        <v>780.56083298564886</v>
      </c>
      <c r="AV57" s="29">
        <f t="shared" si="42"/>
        <v>-78.432209755298643</v>
      </c>
      <c r="AW57" s="29">
        <f t="shared" si="43"/>
        <v>-62.072153959006812</v>
      </c>
      <c r="AX57" s="29">
        <f t="shared" si="44"/>
        <v>-1.4086474800263515</v>
      </c>
      <c r="AZ57" s="1">
        <f t="shared" si="45"/>
        <v>-61.770285016403122</v>
      </c>
      <c r="BA57" s="1">
        <f t="shared" si="46"/>
        <v>-6.2744301594610201</v>
      </c>
    </row>
    <row r="58" spans="1:53" ht="18" customHeight="1" x14ac:dyDescent="0.15">
      <c r="A58" s="27">
        <v>12</v>
      </c>
      <c r="B58" s="6">
        <v>12</v>
      </c>
      <c r="C58" s="6">
        <v>12</v>
      </c>
      <c r="D58" s="6">
        <v>13</v>
      </c>
      <c r="E58" s="6">
        <f t="shared" si="47"/>
        <v>70000</v>
      </c>
      <c r="F58" s="6">
        <f t="shared" si="48"/>
        <v>260</v>
      </c>
      <c r="G58" s="6">
        <f t="shared" si="49"/>
        <v>157006.66666666666</v>
      </c>
      <c r="H58" s="19">
        <f t="shared" si="3"/>
        <v>-52.33595624294383</v>
      </c>
      <c r="I58" s="19">
        <f t="shared" si="4"/>
        <v>-1.3704652454262032</v>
      </c>
      <c r="J58" s="19">
        <f t="shared" si="5"/>
        <v>0</v>
      </c>
      <c r="K58" s="19">
        <f t="shared" si="6"/>
        <v>0</v>
      </c>
      <c r="L58" s="15">
        <f t="shared" si="14"/>
        <v>52.353896615746308</v>
      </c>
      <c r="M58" s="15">
        <f t="shared" si="15"/>
        <v>0.99965732497555715</v>
      </c>
      <c r="N58" s="15">
        <f t="shared" si="16"/>
        <v>2.617694830787462E-2</v>
      </c>
      <c r="O58" s="19">
        <f t="shared" si="7"/>
        <v>0.17492056650144119</v>
      </c>
      <c r="P58" s="19">
        <f t="shared" si="8"/>
        <v>-7.1226580728508182</v>
      </c>
      <c r="Q58" s="19">
        <f t="shared" si="9"/>
        <v>-4.128602184827892E-3</v>
      </c>
      <c r="R58" s="19">
        <f t="shared" si="10"/>
        <v>3.9428259860416059E-5</v>
      </c>
      <c r="S58" s="19">
        <f t="shared" si="11"/>
        <v>-7.2358594434743599</v>
      </c>
      <c r="T58" s="19">
        <f t="shared" si="12"/>
        <v>2.6656885386984074E-7</v>
      </c>
      <c r="U58" s="15">
        <f t="shared" si="17"/>
        <v>-1.1588826595641977E-2</v>
      </c>
      <c r="V58" s="15">
        <f t="shared" si="18"/>
        <v>-7.1247962024488976</v>
      </c>
      <c r="W58" s="15">
        <f t="shared" si="19"/>
        <v>-4.128602184827892E-3</v>
      </c>
      <c r="X58" s="15">
        <f t="shared" si="20"/>
        <v>-0.18937330386609424</v>
      </c>
      <c r="Y58" s="15">
        <f t="shared" si="21"/>
        <v>-7.2333809272742222</v>
      </c>
      <c r="Z58" s="15">
        <f t="shared" si="22"/>
        <v>2.6656885386984074E-7</v>
      </c>
      <c r="AA58" s="15">
        <f t="shared" si="23"/>
        <v>-3.3958213000898317E-3</v>
      </c>
      <c r="AB58" s="15">
        <f t="shared" si="24"/>
        <v>-1.1588826595641977E-2</v>
      </c>
      <c r="AC58" s="15">
        <f t="shared" si="25"/>
        <v>7.212579915841359E-9</v>
      </c>
      <c r="AD58" s="15">
        <f t="shared" si="26"/>
        <v>3.8865886553997805E-5</v>
      </c>
      <c r="AE58" s="15">
        <f t="shared" si="27"/>
        <v>-4.128602184827892E-3</v>
      </c>
      <c r="AF58" s="15">
        <f t="shared" si="28"/>
        <v>-7.1247962024488976</v>
      </c>
      <c r="AG58" s="15">
        <f t="shared" si="29"/>
        <v>5493.8912641370789</v>
      </c>
      <c r="AH58" s="15">
        <f t="shared" si="30"/>
        <v>1789.4894840881987</v>
      </c>
      <c r="AI58" s="7">
        <f t="shared" si="31"/>
        <v>61803.947661634935</v>
      </c>
      <c r="AJ58" s="7">
        <f t="shared" si="32"/>
        <v>-61803.947661634935</v>
      </c>
      <c r="AK58" s="7">
        <f t="shared" si="33"/>
        <v>475.61771487434351</v>
      </c>
      <c r="AL58" s="7">
        <f t="shared" si="34"/>
        <v>-475.61771487434351</v>
      </c>
      <c r="AM58" s="7">
        <f t="shared" si="13"/>
        <v>-854.30846128432211</v>
      </c>
      <c r="AN58" s="7">
        <f t="shared" si="35"/>
        <v>879.20890195747108</v>
      </c>
      <c r="AO58" s="7">
        <f t="shared" si="36"/>
        <v>61770.318772022743</v>
      </c>
      <c r="AP58" s="7">
        <f t="shared" si="37"/>
        <v>2093.2934757234798</v>
      </c>
      <c r="AQ58" s="7">
        <f t="shared" si="38"/>
        <v>-61770.318772022743</v>
      </c>
      <c r="AR58" s="7">
        <f t="shared" si="39"/>
        <v>-2093.2934757234798</v>
      </c>
      <c r="AT58" s="1">
        <f t="shared" si="40"/>
        <v>-52.33595624294383</v>
      </c>
      <c r="AU58" s="29">
        <f t="shared" si="41"/>
        <v>854.30846128432211</v>
      </c>
      <c r="AV58" s="29">
        <f t="shared" si="42"/>
        <v>-26.167978121471915</v>
      </c>
      <c r="AW58" s="29">
        <f t="shared" si="43"/>
        <v>-61.803947661634936</v>
      </c>
      <c r="AX58" s="29">
        <f t="shared" si="44"/>
        <v>-0.47561771487434351</v>
      </c>
      <c r="AZ58" s="1">
        <f t="shared" si="45"/>
        <v>-61.77031877202274</v>
      </c>
      <c r="BA58" s="1">
        <f t="shared" si="46"/>
        <v>-2.0932934757234798</v>
      </c>
    </row>
    <row r="59" spans="1:53" ht="18" customHeight="1" x14ac:dyDescent="0.15">
      <c r="A59" s="27">
        <v>13</v>
      </c>
      <c r="B59" s="6">
        <v>13</v>
      </c>
      <c r="C59" s="6">
        <v>13</v>
      </c>
      <c r="D59" s="6">
        <v>14</v>
      </c>
      <c r="E59" s="6">
        <f t="shared" si="47"/>
        <v>70000</v>
      </c>
      <c r="F59" s="6">
        <f t="shared" si="48"/>
        <v>260</v>
      </c>
      <c r="G59" s="6">
        <f t="shared" si="49"/>
        <v>157006.66666666666</v>
      </c>
      <c r="H59" s="19">
        <f t="shared" si="3"/>
        <v>0</v>
      </c>
      <c r="I59" s="19">
        <f t="shared" si="4"/>
        <v>0</v>
      </c>
      <c r="J59" s="19">
        <f t="shared" si="5"/>
        <v>52.33595624294383</v>
      </c>
      <c r="K59" s="19">
        <f t="shared" si="6"/>
        <v>-1.3704652454262032</v>
      </c>
      <c r="L59" s="15">
        <f t="shared" si="14"/>
        <v>52.353896615746308</v>
      </c>
      <c r="M59" s="15">
        <f t="shared" si="15"/>
        <v>0.99965732497555715</v>
      </c>
      <c r="N59" s="15">
        <f t="shared" si="16"/>
        <v>-2.617694830787462E-2</v>
      </c>
      <c r="O59" s="19">
        <f t="shared" si="7"/>
        <v>3.9428259860416059E-5</v>
      </c>
      <c r="P59" s="19">
        <f t="shared" si="8"/>
        <v>-7.2358594434743599</v>
      </c>
      <c r="Q59" s="19">
        <f t="shared" si="9"/>
        <v>2.6656885386984074E-7</v>
      </c>
      <c r="R59" s="19">
        <f t="shared" si="10"/>
        <v>-0.17484451171329038</v>
      </c>
      <c r="S59" s="19">
        <f t="shared" si="11"/>
        <v>-7.1226306523015097</v>
      </c>
      <c r="T59" s="19">
        <f t="shared" si="12"/>
        <v>4.1291026377735006E-3</v>
      </c>
      <c r="U59" s="15">
        <f t="shared" si="17"/>
        <v>0.18945213336365524</v>
      </c>
      <c r="V59" s="15">
        <f t="shared" si="18"/>
        <v>-7.2333788630511826</v>
      </c>
      <c r="W59" s="15">
        <f t="shared" si="19"/>
        <v>2.6656885386984074E-7</v>
      </c>
      <c r="X59" s="15">
        <f t="shared" si="20"/>
        <v>1.1664137535414565E-2</v>
      </c>
      <c r="Y59" s="15">
        <f t="shared" si="21"/>
        <v>-7.1247668004136697</v>
      </c>
      <c r="Z59" s="15">
        <f t="shared" si="22"/>
        <v>4.1291026377735006E-3</v>
      </c>
      <c r="AA59" s="15">
        <f t="shared" si="23"/>
        <v>-3.3958885072704974E-3</v>
      </c>
      <c r="AB59" s="15">
        <f t="shared" si="24"/>
        <v>0.18945213336365524</v>
      </c>
      <c r="AC59" s="15">
        <f t="shared" si="25"/>
        <v>-7.2165041839948841E-9</v>
      </c>
      <c r="AD59" s="15">
        <f t="shared" si="26"/>
        <v>3.9998702567688047E-5</v>
      </c>
      <c r="AE59" s="15">
        <f t="shared" si="27"/>
        <v>2.6656885386984074E-7</v>
      </c>
      <c r="AF59" s="15">
        <f t="shared" si="28"/>
        <v>-7.2333788630511826</v>
      </c>
      <c r="AG59" s="15">
        <f t="shared" si="29"/>
        <v>5494.1087270503767</v>
      </c>
      <c r="AH59" s="15">
        <f t="shared" si="30"/>
        <v>1789.4612883518137</v>
      </c>
      <c r="AI59" s="7">
        <f t="shared" si="31"/>
        <v>61805.170832323056</v>
      </c>
      <c r="AJ59" s="7">
        <f t="shared" si="32"/>
        <v>-61805.170832323056</v>
      </c>
      <c r="AK59" s="7">
        <f t="shared" si="33"/>
        <v>-475.87649210433779</v>
      </c>
      <c r="AL59" s="7">
        <f t="shared" si="34"/>
        <v>475.87649210433779</v>
      </c>
      <c r="AM59" s="7">
        <f t="shared" si="13"/>
        <v>-879.20881456017969</v>
      </c>
      <c r="AN59" s="7">
        <f t="shared" si="35"/>
        <v>854.29482589068516</v>
      </c>
      <c r="AO59" s="7">
        <f t="shared" si="36"/>
        <v>61771.534749562648</v>
      </c>
      <c r="AP59" s="7">
        <f t="shared" si="37"/>
        <v>-2093.5841831528551</v>
      </c>
      <c r="AQ59" s="7">
        <f t="shared" si="38"/>
        <v>-61771.534749562648</v>
      </c>
      <c r="AR59" s="7">
        <f t="shared" si="39"/>
        <v>2093.5841831528551</v>
      </c>
      <c r="AT59" s="1">
        <f t="shared" si="40"/>
        <v>0</v>
      </c>
      <c r="AU59" s="29">
        <f t="shared" si="41"/>
        <v>879.20881456017969</v>
      </c>
      <c r="AV59" s="29">
        <f t="shared" si="42"/>
        <v>26.167978121471915</v>
      </c>
      <c r="AW59" s="29">
        <f t="shared" si="43"/>
        <v>-61.805170832323057</v>
      </c>
      <c r="AX59" s="29">
        <f t="shared" si="44"/>
        <v>0.4758764921043378</v>
      </c>
      <c r="AZ59" s="1">
        <f t="shared" si="45"/>
        <v>-61.771534749562647</v>
      </c>
      <c r="BA59" s="1">
        <f t="shared" si="46"/>
        <v>2.093584183152855</v>
      </c>
    </row>
    <row r="60" spans="1:53" ht="18" customHeight="1" x14ac:dyDescent="0.15">
      <c r="A60" s="27">
        <v>14</v>
      </c>
      <c r="B60" s="6">
        <v>14</v>
      </c>
      <c r="C60" s="6">
        <v>14</v>
      </c>
      <c r="D60" s="6">
        <v>15</v>
      </c>
      <c r="E60" s="6">
        <f t="shared" si="47"/>
        <v>70000</v>
      </c>
      <c r="F60" s="6">
        <f t="shared" si="48"/>
        <v>260</v>
      </c>
      <c r="G60" s="6">
        <f t="shared" si="49"/>
        <v>157006.66666666666</v>
      </c>
      <c r="H60" s="19">
        <f t="shared" si="3"/>
        <v>52.33595624294383</v>
      </c>
      <c r="I60" s="19">
        <f t="shared" si="4"/>
        <v>-1.3704652454262032</v>
      </c>
      <c r="J60" s="19">
        <f t="shared" si="5"/>
        <v>104.52846326765345</v>
      </c>
      <c r="K60" s="19">
        <f t="shared" si="6"/>
        <v>-5.478104631726751</v>
      </c>
      <c r="L60" s="15">
        <f t="shared" si="14"/>
        <v>52.353896615746287</v>
      </c>
      <c r="M60" s="15">
        <f t="shared" si="15"/>
        <v>0.99691733373312796</v>
      </c>
      <c r="N60" s="15">
        <f t="shared" si="16"/>
        <v>-7.8459095727845179E-2</v>
      </c>
      <c r="O60" s="19">
        <f t="shared" si="7"/>
        <v>-0.17484451171329038</v>
      </c>
      <c r="P60" s="19">
        <f t="shared" si="8"/>
        <v>-7.1226306523015097</v>
      </c>
      <c r="Q60" s="19">
        <f t="shared" si="9"/>
        <v>4.1291026377735006E-3</v>
      </c>
      <c r="R60" s="19">
        <f t="shared" si="10"/>
        <v>-0.32777530234740776</v>
      </c>
      <c r="S60" s="19">
        <f t="shared" si="11"/>
        <v>-6.7899704672591623</v>
      </c>
      <c r="T60" s="19">
        <f t="shared" si="12"/>
        <v>8.0229249877759642E-3</v>
      </c>
      <c r="U60" s="15">
        <f t="shared" si="17"/>
        <v>0.38452963574792443</v>
      </c>
      <c r="V60" s="15">
        <f t="shared" si="18"/>
        <v>-7.1143921013402727</v>
      </c>
      <c r="W60" s="15">
        <f t="shared" si="19"/>
        <v>4.1291026377735006E-3</v>
      </c>
      <c r="X60" s="15">
        <f t="shared" si="20"/>
        <v>0.20597006240018068</v>
      </c>
      <c r="Y60" s="15">
        <f t="shared" si="21"/>
        <v>-6.7947562081707842</v>
      </c>
      <c r="Z60" s="15">
        <f t="shared" si="22"/>
        <v>8.0229249877759642E-3</v>
      </c>
      <c r="AA60" s="15">
        <f t="shared" si="23"/>
        <v>-3.4106262358710288E-3</v>
      </c>
      <c r="AB60" s="15">
        <f t="shared" si="24"/>
        <v>0.38452963574792443</v>
      </c>
      <c r="AC60" s="15">
        <f t="shared" si="25"/>
        <v>-2.1364618280199025E-8</v>
      </c>
      <c r="AD60" s="15">
        <f t="shared" si="26"/>
        <v>3.8865293837434705E-5</v>
      </c>
      <c r="AE60" s="15">
        <f t="shared" si="27"/>
        <v>4.1291026377735006E-3</v>
      </c>
      <c r="AF60" s="15">
        <f t="shared" si="28"/>
        <v>-7.1143921013402727</v>
      </c>
      <c r="AG60" s="15">
        <f t="shared" si="29"/>
        <v>5541.8996862843442</v>
      </c>
      <c r="AH60" s="15">
        <f t="shared" si="30"/>
        <v>1592.5165942385966</v>
      </c>
      <c r="AI60" s="7">
        <f t="shared" si="31"/>
        <v>62073.397492852724</v>
      </c>
      <c r="AJ60" s="7">
        <f t="shared" si="32"/>
        <v>-62073.397492852724</v>
      </c>
      <c r="AK60" s="7">
        <f t="shared" si="33"/>
        <v>-1408.8427503275082</v>
      </c>
      <c r="AL60" s="7">
        <f t="shared" si="34"/>
        <v>1408.8427503275082</v>
      </c>
      <c r="AM60" s="7">
        <f t="shared" si="13"/>
        <v>-854.29543282106306</v>
      </c>
      <c r="AN60" s="7">
        <f t="shared" si="35"/>
        <v>780.53702512257303</v>
      </c>
      <c r="AO60" s="7">
        <f t="shared" si="36"/>
        <v>61771.509396117937</v>
      </c>
      <c r="AP60" s="7">
        <f t="shared" si="37"/>
        <v>-6274.722394350063</v>
      </c>
      <c r="AQ60" s="7">
        <f t="shared" si="38"/>
        <v>-61771.509396117937</v>
      </c>
      <c r="AR60" s="7">
        <f t="shared" si="39"/>
        <v>6274.722394350063</v>
      </c>
      <c r="AT60" s="1">
        <f t="shared" si="40"/>
        <v>52.33595624294383</v>
      </c>
      <c r="AU60" s="29">
        <f t="shared" si="41"/>
        <v>854.29543282106306</v>
      </c>
      <c r="AV60" s="29">
        <f t="shared" si="42"/>
        <v>78.432209755298643</v>
      </c>
      <c r="AW60" s="29">
        <f t="shared" si="43"/>
        <v>-62.073397492852727</v>
      </c>
      <c r="AX60" s="29">
        <f t="shared" si="44"/>
        <v>1.4088427503275081</v>
      </c>
      <c r="AZ60" s="1">
        <f t="shared" si="45"/>
        <v>-61.771509396117935</v>
      </c>
      <c r="BA60" s="1">
        <f t="shared" si="46"/>
        <v>6.2747223943500634</v>
      </c>
    </row>
    <row r="61" spans="1:53" ht="18" customHeight="1" x14ac:dyDescent="0.15">
      <c r="A61" s="27">
        <v>15</v>
      </c>
      <c r="B61" s="6">
        <v>15</v>
      </c>
      <c r="C61" s="6">
        <v>15</v>
      </c>
      <c r="D61" s="6">
        <v>16</v>
      </c>
      <c r="E61" s="6">
        <f t="shared" si="47"/>
        <v>70000</v>
      </c>
      <c r="F61" s="6">
        <f t="shared" si="48"/>
        <v>260</v>
      </c>
      <c r="G61" s="6">
        <f t="shared" si="49"/>
        <v>157006.66666666666</v>
      </c>
      <c r="H61" s="19">
        <f t="shared" si="3"/>
        <v>104.52846326765345</v>
      </c>
      <c r="I61" s="19">
        <f t="shared" si="4"/>
        <v>-5.478104631726751</v>
      </c>
      <c r="J61" s="19">
        <f t="shared" si="5"/>
        <v>156.43446504023086</v>
      </c>
      <c r="K61" s="19">
        <f t="shared" si="6"/>
        <v>-12.311659404862212</v>
      </c>
      <c r="L61" s="15">
        <f t="shared" si="14"/>
        <v>52.353896615746301</v>
      </c>
      <c r="M61" s="15">
        <f t="shared" si="15"/>
        <v>0.99144486137381072</v>
      </c>
      <c r="N61" s="15">
        <f t="shared" si="16"/>
        <v>-0.13052619222004874</v>
      </c>
      <c r="O61" s="19">
        <f t="shared" si="7"/>
        <v>-0.32777530234740776</v>
      </c>
      <c r="P61" s="19">
        <f t="shared" si="8"/>
        <v>-6.7899704672591623</v>
      </c>
      <c r="Q61" s="19">
        <f t="shared" si="9"/>
        <v>8.0229249877759642E-3</v>
      </c>
      <c r="R61" s="19">
        <f t="shared" si="10"/>
        <v>-0.43944524353410697</v>
      </c>
      <c r="S61" s="19">
        <f t="shared" si="11"/>
        <v>-6.2584623328896036</v>
      </c>
      <c r="T61" s="19">
        <f t="shared" si="12"/>
        <v>1.145594055309699E-2</v>
      </c>
      <c r="U61" s="15">
        <f t="shared" si="17"/>
        <v>0.56129785118033904</v>
      </c>
      <c r="V61" s="15">
        <f t="shared" si="18"/>
        <v>-6.7746645907632113</v>
      </c>
      <c r="W61" s="15">
        <f t="shared" si="19"/>
        <v>8.0229249877759642E-3</v>
      </c>
      <c r="X61" s="15">
        <f t="shared" si="20"/>
        <v>0.38120752890762993</v>
      </c>
      <c r="Y61" s="15">
        <f t="shared" si="21"/>
        <v>-6.262279434372668</v>
      </c>
      <c r="Z61" s="15">
        <f t="shared" si="22"/>
        <v>1.145594055309699E-2</v>
      </c>
      <c r="AA61" s="15">
        <f t="shared" si="23"/>
        <v>-3.4398647266790827E-3</v>
      </c>
      <c r="AB61" s="15">
        <f t="shared" si="24"/>
        <v>0.56129785118033904</v>
      </c>
      <c r="AC61" s="15">
        <f t="shared" si="25"/>
        <v>-3.4674953555146187E-8</v>
      </c>
      <c r="AD61" s="15">
        <f t="shared" si="26"/>
        <v>3.5509682354830708E-5</v>
      </c>
      <c r="AE61" s="15">
        <f t="shared" si="27"/>
        <v>8.0229249877759642E-3</v>
      </c>
      <c r="AF61" s="15">
        <f t="shared" si="28"/>
        <v>-6.7746645907632113</v>
      </c>
      <c r="AG61" s="15">
        <f t="shared" si="29"/>
        <v>5637.3257595396599</v>
      </c>
      <c r="AH61" s="15">
        <f t="shared" si="30"/>
        <v>1239.8984101491524</v>
      </c>
      <c r="AI61" s="7">
        <f t="shared" si="31"/>
        <v>62605.538025559305</v>
      </c>
      <c r="AJ61" s="7">
        <f t="shared" si="32"/>
        <v>-62605.538025559305</v>
      </c>
      <c r="AK61" s="7">
        <f t="shared" si="33"/>
        <v>-2286.5635272962936</v>
      </c>
      <c r="AL61" s="7">
        <f t="shared" si="34"/>
        <v>2286.5635272962936</v>
      </c>
      <c r="AM61" s="7">
        <f t="shared" si="13"/>
        <v>-780.53596052937678</v>
      </c>
      <c r="AN61" s="7">
        <f t="shared" si="35"/>
        <v>660.82545001597043</v>
      </c>
      <c r="AO61" s="7">
        <f t="shared" si="36"/>
        <v>61771.482538496253</v>
      </c>
      <c r="AP61" s="7">
        <f t="shared" si="37"/>
        <v>-10438.66414970641</v>
      </c>
      <c r="AQ61" s="7">
        <f t="shared" si="38"/>
        <v>-61771.482538496253</v>
      </c>
      <c r="AR61" s="7">
        <f t="shared" si="39"/>
        <v>10438.66414970641</v>
      </c>
      <c r="AT61" s="1">
        <f t="shared" si="40"/>
        <v>104.52846326765345</v>
      </c>
      <c r="AU61" s="29">
        <f t="shared" si="41"/>
        <v>780.53596052937678</v>
      </c>
      <c r="AV61" s="29">
        <f t="shared" si="42"/>
        <v>130.48146415394217</v>
      </c>
      <c r="AW61" s="29">
        <f t="shared" si="43"/>
        <v>-62.605538025559305</v>
      </c>
      <c r="AX61" s="29">
        <f t="shared" si="44"/>
        <v>2.2865635272962934</v>
      </c>
      <c r="AZ61" s="1">
        <f t="shared" si="45"/>
        <v>-61.771482538496251</v>
      </c>
      <c r="BA61" s="1">
        <f t="shared" si="46"/>
        <v>10.43866414970641</v>
      </c>
    </row>
    <row r="62" spans="1:53" ht="18" customHeight="1" x14ac:dyDescent="0.15">
      <c r="A62" s="27">
        <v>16</v>
      </c>
      <c r="B62" s="6">
        <v>16</v>
      </c>
      <c r="C62" s="6">
        <v>16</v>
      </c>
      <c r="D62" s="6">
        <v>17</v>
      </c>
      <c r="E62" s="6">
        <f t="shared" si="47"/>
        <v>70000</v>
      </c>
      <c r="F62" s="6">
        <f t="shared" si="48"/>
        <v>260</v>
      </c>
      <c r="G62" s="6">
        <f t="shared" si="49"/>
        <v>157006.66666666666</v>
      </c>
      <c r="H62" s="19">
        <f t="shared" si="3"/>
        <v>156.43446504023086</v>
      </c>
      <c r="I62" s="19">
        <f t="shared" si="4"/>
        <v>-12.311659404862212</v>
      </c>
      <c r="J62" s="19">
        <f t="shared" si="5"/>
        <v>207.91169081775931</v>
      </c>
      <c r="K62" s="19">
        <f t="shared" si="6"/>
        <v>-21.852399266194311</v>
      </c>
      <c r="L62" s="15">
        <f t="shared" si="14"/>
        <v>52.353896615746287</v>
      </c>
      <c r="M62" s="15">
        <f t="shared" si="15"/>
        <v>0.98325490756395451</v>
      </c>
      <c r="N62" s="15">
        <f t="shared" si="16"/>
        <v>-0.18223552549214772</v>
      </c>
      <c r="O62" s="19">
        <f t="shared" si="7"/>
        <v>-0.43944524353410697</v>
      </c>
      <c r="P62" s="19">
        <f t="shared" si="8"/>
        <v>-6.2584623328896036</v>
      </c>
      <c r="Q62" s="19">
        <f t="shared" si="9"/>
        <v>1.145594055309699E-2</v>
      </c>
      <c r="R62" s="19">
        <f t="shared" si="10"/>
        <v>-0.4956510962242332</v>
      </c>
      <c r="S62" s="19">
        <f t="shared" si="11"/>
        <v>-5.5610634251777444</v>
      </c>
      <c r="T62" s="19">
        <f t="shared" si="12"/>
        <v>1.4220643711467694E-2</v>
      </c>
      <c r="U62" s="15">
        <f t="shared" si="17"/>
        <v>0.70842747969640185</v>
      </c>
      <c r="V62" s="15">
        <f t="shared" si="18"/>
        <v>-6.2337463374983209</v>
      </c>
      <c r="W62" s="15">
        <f t="shared" si="19"/>
        <v>1.145594055309699E-2</v>
      </c>
      <c r="X62" s="15">
        <f t="shared" si="20"/>
        <v>0.52607194278049807</v>
      </c>
      <c r="Y62" s="15">
        <f t="shared" si="21"/>
        <v>-5.558268142061614</v>
      </c>
      <c r="Z62" s="15">
        <f t="shared" si="22"/>
        <v>1.4220643711467694E-2</v>
      </c>
      <c r="AA62" s="15">
        <f t="shared" si="23"/>
        <v>-3.4831320819214322E-3</v>
      </c>
      <c r="AB62" s="15">
        <f t="shared" si="24"/>
        <v>0.70842747969640185</v>
      </c>
      <c r="AC62" s="15">
        <f t="shared" si="25"/>
        <v>-4.6600890565465808E-8</v>
      </c>
      <c r="AD62" s="15">
        <f t="shared" si="26"/>
        <v>3.0063593804965905E-5</v>
      </c>
      <c r="AE62" s="15">
        <f t="shared" si="27"/>
        <v>1.145594055309699E-2</v>
      </c>
      <c r="AF62" s="15">
        <f t="shared" si="28"/>
        <v>-6.2337463374983209</v>
      </c>
      <c r="AG62" s="15">
        <f t="shared" si="29"/>
        <v>5780.0326306249126</v>
      </c>
      <c r="AH62" s="15">
        <f t="shared" si="30"/>
        <v>807.4325016594413</v>
      </c>
      <c r="AI62" s="7">
        <f t="shared" si="31"/>
        <v>63393.003890970067</v>
      </c>
      <c r="AJ62" s="7">
        <f t="shared" si="32"/>
        <v>-63393.003890970067</v>
      </c>
      <c r="AK62" s="7">
        <f t="shared" si="33"/>
        <v>-3072.9932063803985</v>
      </c>
      <c r="AL62" s="7">
        <f t="shared" si="34"/>
        <v>3072.9932063803985</v>
      </c>
      <c r="AM62" s="7">
        <f t="shared" si="13"/>
        <v>-660.82585118736847</v>
      </c>
      <c r="AN62" s="7">
        <f t="shared" si="35"/>
        <v>499.94268255963846</v>
      </c>
      <c r="AO62" s="7">
        <f t="shared" si="36"/>
        <v>61771.473649218649</v>
      </c>
      <c r="AP62" s="7">
        <f t="shared" si="37"/>
        <v>-14573.993027680915</v>
      </c>
      <c r="AQ62" s="7">
        <f t="shared" si="38"/>
        <v>-61771.473649218649</v>
      </c>
      <c r="AR62" s="7">
        <f t="shared" si="39"/>
        <v>14573.993027680915</v>
      </c>
      <c r="AT62" s="1">
        <f t="shared" si="40"/>
        <v>156.43446504023086</v>
      </c>
      <c r="AU62" s="29">
        <f t="shared" si="41"/>
        <v>660.82585118736847</v>
      </c>
      <c r="AV62" s="29">
        <f t="shared" si="42"/>
        <v>182.1730779289951</v>
      </c>
      <c r="AW62" s="29">
        <f t="shared" si="43"/>
        <v>-63.393003890970064</v>
      </c>
      <c r="AX62" s="29">
        <f t="shared" si="44"/>
        <v>3.0729932063803984</v>
      </c>
      <c r="AZ62" s="1">
        <f t="shared" si="45"/>
        <v>-61.771473649218649</v>
      </c>
      <c r="BA62" s="1">
        <f t="shared" si="46"/>
        <v>14.573993027680915</v>
      </c>
    </row>
    <row r="63" spans="1:53" ht="18" customHeight="1" x14ac:dyDescent="0.15">
      <c r="A63" s="27">
        <v>17</v>
      </c>
      <c r="B63" s="6">
        <v>17</v>
      </c>
      <c r="C63" s="6">
        <v>17</v>
      </c>
      <c r="D63" s="6">
        <v>18</v>
      </c>
      <c r="E63" s="6">
        <f t="shared" si="47"/>
        <v>70000</v>
      </c>
      <c r="F63" s="6">
        <f t="shared" si="48"/>
        <v>260</v>
      </c>
      <c r="G63" s="6">
        <f t="shared" si="49"/>
        <v>157006.66666666666</v>
      </c>
      <c r="H63" s="19">
        <f t="shared" si="3"/>
        <v>207.91169081775931</v>
      </c>
      <c r="I63" s="19">
        <f t="shared" si="4"/>
        <v>-21.852399266194311</v>
      </c>
      <c r="J63" s="19">
        <f t="shared" si="5"/>
        <v>258.81904510252076</v>
      </c>
      <c r="K63" s="19">
        <f t="shared" si="6"/>
        <v>-34.074173710931632</v>
      </c>
      <c r="L63" s="15">
        <f t="shared" si="14"/>
        <v>52.353896615746322</v>
      </c>
      <c r="M63" s="15">
        <f t="shared" si="15"/>
        <v>0.97236992039767678</v>
      </c>
      <c r="N63" s="15">
        <f t="shared" si="16"/>
        <v>-0.23344536385590475</v>
      </c>
      <c r="O63" s="19">
        <f t="shared" si="7"/>
        <v>-0.4956510962242332</v>
      </c>
      <c r="P63" s="19">
        <f t="shared" si="8"/>
        <v>-5.5610634251777444</v>
      </c>
      <c r="Q63" s="19">
        <f t="shared" si="9"/>
        <v>1.4220643711467694E-2</v>
      </c>
      <c r="R63" s="19">
        <f t="shared" si="10"/>
        <v>-0.48939098914375134</v>
      </c>
      <c r="S63" s="19">
        <f t="shared" si="11"/>
        <v>-4.7411475741975186</v>
      </c>
      <c r="T63" s="19">
        <f t="shared" si="12"/>
        <v>1.6136634573930941E-2</v>
      </c>
      <c r="U63" s="15">
        <f t="shared" si="17"/>
        <v>0.81624825773580367</v>
      </c>
      <c r="V63" s="15">
        <f t="shared" si="18"/>
        <v>-5.5231182505701586</v>
      </c>
      <c r="W63" s="15">
        <f t="shared" si="19"/>
        <v>1.4220643711467694E-2</v>
      </c>
      <c r="X63" s="15">
        <f t="shared" si="20"/>
        <v>0.6309298433960302</v>
      </c>
      <c r="Y63" s="15">
        <f t="shared" si="21"/>
        <v>-4.7243953468445437</v>
      </c>
      <c r="Z63" s="15">
        <f t="shared" si="22"/>
        <v>1.6136634573930941E-2</v>
      </c>
      <c r="AA63" s="15">
        <f t="shared" si="23"/>
        <v>-3.5397253369682481E-3</v>
      </c>
      <c r="AB63" s="15">
        <f t="shared" si="24"/>
        <v>0.81624825773580367</v>
      </c>
      <c r="AC63" s="15">
        <f t="shared" si="25"/>
        <v>-5.6613864966238345E-8</v>
      </c>
      <c r="AD63" s="15">
        <f t="shared" si="26"/>
        <v>2.2744389839932468E-5</v>
      </c>
      <c r="AE63" s="15">
        <f t="shared" si="27"/>
        <v>1.4220643711467694E-2</v>
      </c>
      <c r="AF63" s="15">
        <f t="shared" si="28"/>
        <v>-5.5231182505701586</v>
      </c>
      <c r="AG63" s="15">
        <f t="shared" si="29"/>
        <v>5969.3842084720127</v>
      </c>
      <c r="AH63" s="15">
        <f t="shared" si="30"/>
        <v>392.90445058674788</v>
      </c>
      <c r="AI63" s="7">
        <f t="shared" si="31"/>
        <v>64423.001132822115</v>
      </c>
      <c r="AJ63" s="7">
        <f t="shared" si="32"/>
        <v>-64423.001132822115</v>
      </c>
      <c r="AK63" s="7">
        <f t="shared" si="33"/>
        <v>-3733.2767746956615</v>
      </c>
      <c r="AL63" s="7">
        <f t="shared" si="34"/>
        <v>3733.2767746956615</v>
      </c>
      <c r="AM63" s="7">
        <f t="shared" si="13"/>
        <v>-499.94291677889953</v>
      </c>
      <c r="AN63" s="7">
        <f t="shared" si="35"/>
        <v>304.49133047851603</v>
      </c>
      <c r="AO63" s="7">
        <f t="shared" si="36"/>
        <v>61771.47232825806</v>
      </c>
      <c r="AP63" s="7">
        <f t="shared" si="37"/>
        <v>-18669.376980374338</v>
      </c>
      <c r="AQ63" s="7">
        <f t="shared" si="38"/>
        <v>-61771.47232825806</v>
      </c>
      <c r="AR63" s="7">
        <f t="shared" si="39"/>
        <v>18669.376980374338</v>
      </c>
      <c r="AT63" s="1">
        <f t="shared" si="40"/>
        <v>207.91169081775931</v>
      </c>
      <c r="AU63" s="29">
        <f t="shared" si="41"/>
        <v>499.94291677889953</v>
      </c>
      <c r="AV63" s="29">
        <f t="shared" si="42"/>
        <v>233.36536796014002</v>
      </c>
      <c r="AW63" s="29">
        <f t="shared" si="43"/>
        <v>-64.423001132822122</v>
      </c>
      <c r="AX63" s="29">
        <f t="shared" si="44"/>
        <v>3.7332767746956614</v>
      </c>
      <c r="AZ63" s="1">
        <f t="shared" si="45"/>
        <v>-61.771472328258056</v>
      </c>
      <c r="BA63" s="1">
        <f t="shared" si="46"/>
        <v>18.669376980374338</v>
      </c>
    </row>
    <row r="64" spans="1:53" ht="18" customHeight="1" x14ac:dyDescent="0.15">
      <c r="A64" s="27">
        <v>18</v>
      </c>
      <c r="B64" s="6">
        <v>18</v>
      </c>
      <c r="C64" s="6">
        <v>18</v>
      </c>
      <c r="D64" s="6">
        <v>19</v>
      </c>
      <c r="E64" s="6">
        <f t="shared" si="47"/>
        <v>70000</v>
      </c>
      <c r="F64" s="6">
        <f t="shared" si="48"/>
        <v>260</v>
      </c>
      <c r="G64" s="6">
        <f t="shared" si="49"/>
        <v>157006.66666666666</v>
      </c>
      <c r="H64" s="19">
        <f t="shared" si="3"/>
        <v>258.81904510252076</v>
      </c>
      <c r="I64" s="19">
        <f t="shared" si="4"/>
        <v>-34.074173710931632</v>
      </c>
      <c r="J64" s="19">
        <f t="shared" si="5"/>
        <v>309.01699437494739</v>
      </c>
      <c r="K64" s="19">
        <f t="shared" si="6"/>
        <v>-48.943483704846471</v>
      </c>
      <c r="L64" s="15">
        <f t="shared" si="14"/>
        <v>52.353896615746308</v>
      </c>
      <c r="M64" s="15">
        <f t="shared" si="15"/>
        <v>0.95881973486819227</v>
      </c>
      <c r="N64" s="15">
        <f t="shared" si="16"/>
        <v>-0.28401534470392498</v>
      </c>
      <c r="O64" s="19">
        <f t="shared" si="7"/>
        <v>-0.48939098914375134</v>
      </c>
      <c r="P64" s="19">
        <f t="shared" si="8"/>
        <v>-4.7411475741975186</v>
      </c>
      <c r="Q64" s="19">
        <f t="shared" si="9"/>
        <v>1.6136634573930941E-2</v>
      </c>
      <c r="R64" s="19">
        <f t="shared" si="10"/>
        <v>-0.42243396727043958</v>
      </c>
      <c r="S64" s="19">
        <f t="shared" si="11"/>
        <v>-3.8498917926111798</v>
      </c>
      <c r="T64" s="19">
        <f t="shared" si="12"/>
        <v>1.7059115644646537E-2</v>
      </c>
      <c r="U64" s="15">
        <f t="shared" si="17"/>
        <v>0.87732092412019202</v>
      </c>
      <c r="V64" s="15">
        <f t="shared" si="18"/>
        <v>-4.6849004105396954</v>
      </c>
      <c r="W64" s="15">
        <f t="shared" si="19"/>
        <v>1.6136634573930941E-2</v>
      </c>
      <c r="X64" s="15">
        <f t="shared" si="20"/>
        <v>0.68839032005371426</v>
      </c>
      <c r="Y64" s="15">
        <f t="shared" si="21"/>
        <v>-3.8113299566916412</v>
      </c>
      <c r="Z64" s="15">
        <f t="shared" si="22"/>
        <v>1.7059115644646537E-2</v>
      </c>
      <c r="AA64" s="15">
        <f t="shared" si="23"/>
        <v>-3.608720960220824E-3</v>
      </c>
      <c r="AB64" s="15">
        <f t="shared" si="24"/>
        <v>0.87732092412019202</v>
      </c>
      <c r="AC64" s="15">
        <f t="shared" si="25"/>
        <v>-6.4210006614725095E-8</v>
      </c>
      <c r="AD64" s="15">
        <f t="shared" si="26"/>
        <v>1.3852517762008468E-5</v>
      </c>
      <c r="AE64" s="15">
        <f t="shared" si="27"/>
        <v>1.6136634573930941E-2</v>
      </c>
      <c r="AF64" s="15">
        <f t="shared" si="28"/>
        <v>-4.6849004105396954</v>
      </c>
      <c r="AG64" s="15">
        <f t="shared" si="29"/>
        <v>6204.360261389108</v>
      </c>
      <c r="AH64" s="15">
        <f t="shared" si="30"/>
        <v>99.074172442511596</v>
      </c>
      <c r="AI64" s="7">
        <f t="shared" si="31"/>
        <v>65678.721476018996</v>
      </c>
      <c r="AJ64" s="7">
        <f t="shared" si="32"/>
        <v>-65678.721476018996</v>
      </c>
      <c r="AK64" s="7">
        <f t="shared" si="33"/>
        <v>-4234.1876241934933</v>
      </c>
      <c r="AL64" s="7">
        <f t="shared" si="34"/>
        <v>4234.1876241934933</v>
      </c>
      <c r="AM64" s="7">
        <f t="shared" si="13"/>
        <v>-304.49126942552397</v>
      </c>
      <c r="AN64" s="7">
        <f t="shared" si="35"/>
        <v>82.815048296825339</v>
      </c>
      <c r="AO64" s="7">
        <f t="shared" si="36"/>
        <v>61771.480054491971</v>
      </c>
      <c r="AP64" s="7">
        <f t="shared" si="37"/>
        <v>-22713.587374936</v>
      </c>
      <c r="AQ64" s="7">
        <f t="shared" si="38"/>
        <v>-61771.480054491971</v>
      </c>
      <c r="AR64" s="7">
        <f t="shared" si="39"/>
        <v>22713.587374936</v>
      </c>
      <c r="AT64" s="1">
        <f t="shared" si="40"/>
        <v>258.81904510252076</v>
      </c>
      <c r="AU64" s="29">
        <f t="shared" si="41"/>
        <v>304.49126942552397</v>
      </c>
      <c r="AV64" s="29">
        <f t="shared" si="42"/>
        <v>283.91801973873407</v>
      </c>
      <c r="AW64" s="29">
        <f t="shared" si="43"/>
        <v>-65.678721476018993</v>
      </c>
      <c r="AX64" s="29">
        <f t="shared" si="44"/>
        <v>4.2341876241934937</v>
      </c>
      <c r="AZ64" s="1">
        <f t="shared" si="45"/>
        <v>-61.771480054491974</v>
      </c>
      <c r="BA64" s="1">
        <f t="shared" si="46"/>
        <v>22.713587374936001</v>
      </c>
    </row>
    <row r="65" spans="1:53" ht="18" customHeight="1" x14ac:dyDescent="0.15">
      <c r="A65" s="27">
        <v>19</v>
      </c>
      <c r="B65" s="6">
        <v>19</v>
      </c>
      <c r="C65" s="6">
        <v>19</v>
      </c>
      <c r="D65" s="6">
        <v>20</v>
      </c>
      <c r="E65" s="6">
        <f t="shared" si="47"/>
        <v>70000</v>
      </c>
      <c r="F65" s="6">
        <f t="shared" si="48"/>
        <v>260</v>
      </c>
      <c r="G65" s="6">
        <f t="shared" si="49"/>
        <v>157006.66666666666</v>
      </c>
      <c r="H65" s="19">
        <f t="shared" si="3"/>
        <v>309.01699437494739</v>
      </c>
      <c r="I65" s="19">
        <f t="shared" si="4"/>
        <v>-48.943483704846471</v>
      </c>
      <c r="J65" s="19">
        <f t="shared" si="5"/>
        <v>358.36794954530029</v>
      </c>
      <c r="K65" s="19">
        <f t="shared" si="6"/>
        <v>-66.419573502798244</v>
      </c>
      <c r="L65" s="15">
        <f t="shared" si="14"/>
        <v>52.353896615746343</v>
      </c>
      <c r="M65" s="15">
        <f t="shared" si="15"/>
        <v>0.94264149109217876</v>
      </c>
      <c r="N65" s="15">
        <f t="shared" si="16"/>
        <v>-0.33380685923376974</v>
      </c>
      <c r="O65" s="19">
        <f t="shared" si="7"/>
        <v>-0.42243396727043958</v>
      </c>
      <c r="P65" s="19">
        <f t="shared" si="8"/>
        <v>-3.8498917926111798</v>
      </c>
      <c r="Q65" s="19">
        <f t="shared" si="9"/>
        <v>1.7059115644646537E-2</v>
      </c>
      <c r="R65" s="19">
        <f t="shared" si="10"/>
        <v>-0.30621634718830426</v>
      </c>
      <c r="S65" s="19">
        <f t="shared" si="11"/>
        <v>-2.9431269739574151</v>
      </c>
      <c r="T65" s="19">
        <f t="shared" si="12"/>
        <v>1.6886920848311109E-2</v>
      </c>
      <c r="U65" s="15">
        <f t="shared" si="17"/>
        <v>0.88691650288561363</v>
      </c>
      <c r="V65" s="15">
        <f t="shared" si="18"/>
        <v>-3.7700790957787502</v>
      </c>
      <c r="W65" s="15">
        <f t="shared" si="19"/>
        <v>1.7059115644646537E-2</v>
      </c>
      <c r="X65" s="15">
        <f t="shared" si="20"/>
        <v>0.69378373739253008</v>
      </c>
      <c r="Y65" s="15">
        <f t="shared" si="21"/>
        <v>-2.8765307163057949</v>
      </c>
      <c r="Z65" s="15">
        <f t="shared" si="22"/>
        <v>1.6886920848311109E-2</v>
      </c>
      <c r="AA65" s="15">
        <f t="shared" si="23"/>
        <v>-3.688985500173745E-3</v>
      </c>
      <c r="AB65" s="15">
        <f t="shared" si="24"/>
        <v>0.88691650288561363</v>
      </c>
      <c r="AC65" s="15">
        <f t="shared" si="25"/>
        <v>-6.8916966751329464E-8</v>
      </c>
      <c r="AD65" s="15">
        <f t="shared" si="26"/>
        <v>3.7675805974606317E-6</v>
      </c>
      <c r="AE65" s="15">
        <f t="shared" si="27"/>
        <v>1.7059115644646537E-2</v>
      </c>
      <c r="AF65" s="15">
        <f t="shared" si="28"/>
        <v>-3.7700790957787502</v>
      </c>
      <c r="AG65" s="15">
        <f t="shared" si="29"/>
        <v>6483.4221407632167</v>
      </c>
      <c r="AH65" s="15">
        <f t="shared" si="30"/>
        <v>14.348140079586541</v>
      </c>
      <c r="AI65" s="7">
        <f t="shared" si="31"/>
        <v>67139.536103162158</v>
      </c>
      <c r="AJ65" s="7">
        <f t="shared" si="32"/>
        <v>-67139.536103162158</v>
      </c>
      <c r="AK65" s="7">
        <f t="shared" si="33"/>
        <v>-4544.5777550895682</v>
      </c>
      <c r="AL65" s="7">
        <f t="shared" si="34"/>
        <v>4544.5777550895682</v>
      </c>
      <c r="AM65" s="7">
        <f t="shared" si="13"/>
        <v>-82.814937940742311</v>
      </c>
      <c r="AN65" s="7">
        <f t="shared" si="35"/>
        <v>-155.11141601143757</v>
      </c>
      <c r="AO65" s="7">
        <f t="shared" si="36"/>
        <v>61771.501196551842</v>
      </c>
      <c r="AP65" s="7">
        <f t="shared" si="37"/>
        <v>-26695.545228450828</v>
      </c>
      <c r="AQ65" s="7">
        <f t="shared" si="38"/>
        <v>-61771.501196551842</v>
      </c>
      <c r="AR65" s="7">
        <f t="shared" si="39"/>
        <v>26695.545228450828</v>
      </c>
      <c r="AT65" s="1">
        <f t="shared" si="40"/>
        <v>309.01699437494739</v>
      </c>
      <c r="AU65" s="29">
        <f t="shared" si="41"/>
        <v>82.814937940742311</v>
      </c>
      <c r="AV65" s="29">
        <f t="shared" si="42"/>
        <v>333.69247196012384</v>
      </c>
      <c r="AW65" s="29">
        <f t="shared" si="43"/>
        <v>-67.139536103162158</v>
      </c>
      <c r="AX65" s="29">
        <f t="shared" si="44"/>
        <v>4.5445777550895681</v>
      </c>
      <c r="AZ65" s="1">
        <f t="shared" si="45"/>
        <v>-61.771501196551846</v>
      </c>
      <c r="BA65" s="1">
        <f t="shared" si="46"/>
        <v>26.695545228450829</v>
      </c>
    </row>
    <row r="66" spans="1:53" ht="18" customHeight="1" x14ac:dyDescent="0.15">
      <c r="A66" s="27">
        <v>20</v>
      </c>
      <c r="B66" s="6">
        <v>20</v>
      </c>
      <c r="C66" s="6">
        <v>20</v>
      </c>
      <c r="D66" s="6">
        <v>21</v>
      </c>
      <c r="E66" s="6">
        <f t="shared" si="47"/>
        <v>70000</v>
      </c>
      <c r="F66" s="6">
        <f t="shared" si="48"/>
        <v>260</v>
      </c>
      <c r="G66" s="6">
        <f t="shared" si="49"/>
        <v>157006.66666666666</v>
      </c>
      <c r="H66" s="19">
        <f t="shared" si="3"/>
        <v>358.36794954530029</v>
      </c>
      <c r="I66" s="19">
        <f t="shared" si="4"/>
        <v>-66.419573502798244</v>
      </c>
      <c r="J66" s="19">
        <f t="shared" si="5"/>
        <v>406.73664307580015</v>
      </c>
      <c r="K66" s="19">
        <f t="shared" si="6"/>
        <v>-86.454542357399077</v>
      </c>
      <c r="L66" s="15">
        <f t="shared" si="14"/>
        <v>52.353896615746223</v>
      </c>
      <c r="M66" s="15">
        <f t="shared" si="15"/>
        <v>0.92387953251128674</v>
      </c>
      <c r="N66" s="15">
        <f t="shared" si="16"/>
        <v>-0.38268343236509</v>
      </c>
      <c r="O66" s="19">
        <f t="shared" si="7"/>
        <v>-0.30621634718830426</v>
      </c>
      <c r="P66" s="19">
        <f t="shared" si="8"/>
        <v>-2.9431269739574151</v>
      </c>
      <c r="Q66" s="19">
        <f t="shared" si="9"/>
        <v>1.6886920848311109E-2</v>
      </c>
      <c r="R66" s="19">
        <f t="shared" si="10"/>
        <v>-0.16194405078498592</v>
      </c>
      <c r="S66" s="19">
        <f t="shared" si="11"/>
        <v>-2.0778022423136031</v>
      </c>
      <c r="T66" s="19">
        <f t="shared" si="12"/>
        <v>1.5569974132179268E-2</v>
      </c>
      <c r="U66" s="15">
        <f t="shared" si="17"/>
        <v>0.84337891659266007</v>
      </c>
      <c r="V66" s="15">
        <f t="shared" si="18"/>
        <v>-2.836278695609455</v>
      </c>
      <c r="W66" s="15">
        <f t="shared" si="19"/>
        <v>1.6886920848311109E-2</v>
      </c>
      <c r="X66" s="15">
        <f t="shared" si="20"/>
        <v>0.64552369993223324</v>
      </c>
      <c r="Y66" s="15">
        <f t="shared" si="21"/>
        <v>-1.9816122694850999</v>
      </c>
      <c r="Z66" s="15">
        <f t="shared" si="22"/>
        <v>1.5569974132179268E-2</v>
      </c>
      <c r="AA66" s="15">
        <f t="shared" si="23"/>
        <v>-3.7791879774029826E-3</v>
      </c>
      <c r="AB66" s="15">
        <f t="shared" si="24"/>
        <v>0.84337891659266007</v>
      </c>
      <c r="AC66" s="15">
        <f t="shared" si="25"/>
        <v>-7.0299937602701288E-8</v>
      </c>
      <c r="AD66" s="15">
        <f t="shared" si="26"/>
        <v>-7.0566379625394259E-6</v>
      </c>
      <c r="AE66" s="15">
        <f t="shared" si="27"/>
        <v>1.6886920848311109E-2</v>
      </c>
      <c r="AF66" s="15">
        <f t="shared" si="28"/>
        <v>-2.836278695609455</v>
      </c>
      <c r="AG66" s="15">
        <f t="shared" si="29"/>
        <v>6804.3617102328808</v>
      </c>
      <c r="AH66" s="15">
        <f t="shared" si="30"/>
        <v>193.73415183112428</v>
      </c>
      <c r="AI66" s="7">
        <f t="shared" si="31"/>
        <v>68781.221188734286</v>
      </c>
      <c r="AJ66" s="7">
        <f t="shared" si="32"/>
        <v>-68781.221188734286</v>
      </c>
      <c r="AK66" s="7">
        <f t="shared" si="33"/>
        <v>-4635.7747253474099</v>
      </c>
      <c r="AL66" s="7">
        <f t="shared" si="34"/>
        <v>4635.7747253474099</v>
      </c>
      <c r="AM66" s="7">
        <f t="shared" si="13"/>
        <v>155.11148861204828</v>
      </c>
      <c r="AN66" s="7">
        <f t="shared" si="35"/>
        <v>-397.812359316776</v>
      </c>
      <c r="AO66" s="7">
        <f t="shared" si="36"/>
        <v>61771.52829383596</v>
      </c>
      <c r="AP66" s="7">
        <f t="shared" si="37"/>
        <v>-30604.331192848895</v>
      </c>
      <c r="AQ66" s="7">
        <f t="shared" si="38"/>
        <v>-61771.52829383596</v>
      </c>
      <c r="AR66" s="7">
        <f t="shared" si="39"/>
        <v>30604.331192848895</v>
      </c>
      <c r="AT66" s="1">
        <f t="shared" si="40"/>
        <v>358.36794954530029</v>
      </c>
      <c r="AU66" s="29">
        <f t="shared" si="41"/>
        <v>-155.11148861204828</v>
      </c>
      <c r="AV66" s="29">
        <f t="shared" si="42"/>
        <v>382.55229631055022</v>
      </c>
      <c r="AW66" s="29">
        <f t="shared" si="43"/>
        <v>-68.781221188734293</v>
      </c>
      <c r="AX66" s="29">
        <f t="shared" si="44"/>
        <v>4.6357747253474102</v>
      </c>
      <c r="AZ66" s="1">
        <f t="shared" si="45"/>
        <v>-61.771528293835956</v>
      </c>
      <c r="BA66" s="1">
        <f t="shared" si="46"/>
        <v>30.604331192848896</v>
      </c>
    </row>
    <row r="67" spans="1:53" ht="18" customHeight="1" x14ac:dyDescent="0.15">
      <c r="A67" s="27">
        <v>21</v>
      </c>
      <c r="B67" s="6">
        <v>21</v>
      </c>
      <c r="C67" s="6">
        <v>21</v>
      </c>
      <c r="D67" s="6">
        <v>22</v>
      </c>
      <c r="E67" s="6">
        <f t="shared" si="47"/>
        <v>70000</v>
      </c>
      <c r="F67" s="6">
        <f t="shared" si="48"/>
        <v>260</v>
      </c>
      <c r="G67" s="6">
        <f t="shared" si="49"/>
        <v>157006.66666666666</v>
      </c>
      <c r="H67" s="19">
        <f t="shared" ref="H67:H70" si="50">LOOKUP(C67,$B$7:$B$39,$C$7:$C$39)</f>
        <v>406.73664307580015</v>
      </c>
      <c r="I67" s="19">
        <f t="shared" ref="I67:I70" si="51">LOOKUP(C67,$B$7:$B$39,$D$7:$D$39)</f>
        <v>-86.454542357399077</v>
      </c>
      <c r="J67" s="19">
        <f t="shared" ref="J67:J70" si="52">LOOKUP(D67,$B$7:$B$39,$C$7:$C$39)</f>
        <v>453.99049973954675</v>
      </c>
      <c r="K67" s="19">
        <f t="shared" ref="K67:K70" si="53">LOOKUP(D67,$B$7:$B$39,$D$7:$D$39)</f>
        <v>-108.99347581163215</v>
      </c>
      <c r="L67" s="28">
        <f t="shared" ref="L67:L70" si="54">SQRT((J67-H67)^2+(K67-I67)^2)</f>
        <v>52.353896615746343</v>
      </c>
      <c r="M67" s="28">
        <f t="shared" ref="M67:M70" si="55">(J67-H67)/L67</f>
        <v>0.9025852843498603</v>
      </c>
      <c r="N67" s="28">
        <f t="shared" ref="N67:N70" si="56">(K67-I67)/L67</f>
        <v>-0.43051109680829563</v>
      </c>
      <c r="O67" s="19">
        <f t="shared" ref="O67:O70" si="57">LOOKUP(C67,$B$7:$B$39,$E$7:$E$39)</f>
        <v>-0.16194405078498592</v>
      </c>
      <c r="P67" s="19">
        <f t="shared" ref="P67:P70" si="58">LOOKUP(C67,$B$7:$B$39,$F$7:$F$39)</f>
        <v>-2.0778022423136031</v>
      </c>
      <c r="Q67" s="19">
        <f t="shared" ref="Q67:Q70" si="59">LOOKUP(C67,$B$7:$B$39,$G$7:$G$39)</f>
        <v>1.5569974132179268E-2</v>
      </c>
      <c r="R67" s="19">
        <f t="shared" ref="R67:R70" si="60">LOOKUP(D67,$B$7:$B$39,$E$7:$E$39)</f>
        <v>-1.9809697536533194E-2</v>
      </c>
      <c r="S67" s="19">
        <f t="shared" ref="S67:S70" si="61">LOOKUP(D67,$B$7:$B$39,$F$7:$F$39)</f>
        <v>-1.3082356106336601</v>
      </c>
      <c r="T67" s="19">
        <f t="shared" ref="T67:T70" si="62">LOOKUP(D67,$B$7:$B$39,$G$7:$G$39)</f>
        <v>1.3116076624110627E-2</v>
      </c>
      <c r="U67" s="28">
        <f t="shared" ref="U67:U70" si="63">M67*O67+N67*P67</f>
        <v>0.74834860516263069</v>
      </c>
      <c r="V67" s="28">
        <f t="shared" ref="V67:V70" si="64">-N67*O67+M67*P67</f>
        <v>-1.9451124386264234</v>
      </c>
      <c r="W67" s="28">
        <f t="shared" ref="W67:W70" si="65">Q67</f>
        <v>1.5569974132179268E-2</v>
      </c>
      <c r="X67" s="28">
        <f t="shared" ref="X67:X70" si="66">M67*R67+N67*S67</f>
        <v>0.54533000613367089</v>
      </c>
      <c r="Y67" s="28">
        <f t="shared" ref="Y67:Y70" si="67">-N67*R67+M67*S67</f>
        <v>-1.1893225052342888</v>
      </c>
      <c r="Z67" s="28">
        <f t="shared" ref="Z67:Z70" si="68">T67</f>
        <v>1.3116076624110627E-2</v>
      </c>
      <c r="AA67" s="28">
        <f t="shared" ref="AA67:AA70" si="69">(X67-U67)/L67</f>
        <v>-3.877812582299718E-3</v>
      </c>
      <c r="AB67" s="28">
        <f t="shared" ref="AB67:AB70" si="70">U67</f>
        <v>0.74834860516263069</v>
      </c>
      <c r="AC67" s="28">
        <f t="shared" ref="AC67:AC70" si="71">(W67+Z67)/L67^2-2*(Y67-V67)/L67^3</f>
        <v>-6.7968226473698692E-8</v>
      </c>
      <c r="AD67" s="28">
        <f t="shared" ref="AD67:AD70" si="72">-(2*W67+Z67)/L67+3*(Y67-V67)/L67^2</f>
        <v>-1.8098069843056714E-5</v>
      </c>
      <c r="AE67" s="28">
        <f t="shared" ref="AE67:AE70" si="73">W67</f>
        <v>1.5569974132179268E-2</v>
      </c>
      <c r="AF67" s="28">
        <f t="shared" ref="AF67:AF70" si="74">V67</f>
        <v>-1.9451124386264234</v>
      </c>
      <c r="AG67" s="28">
        <f t="shared" ref="AG67:AG70" si="75">0.5*E67*F67*L67*AA67^2</f>
        <v>7164.1395075737901</v>
      </c>
      <c r="AH67" s="28">
        <f t="shared" ref="AH67:AH70" si="76">E67*G67*L67*(6*AC67^2*L67^2+6*AC67*AD67*L67+2*AD67^2)</f>
        <v>642.97650551493109</v>
      </c>
      <c r="AI67" s="7">
        <f t="shared" ref="AI67:AI70" si="77">-E67*F67*AA67</f>
        <v>70576.188997854872</v>
      </c>
      <c r="AJ67" s="7">
        <f t="shared" ref="AJ67:AJ70" si="78">-AI67</f>
        <v>-70576.188997854872</v>
      </c>
      <c r="AK67" s="7">
        <f t="shared" ref="AK67:AK70" si="79">6*E67*G67*AC67</f>
        <v>-4482.0151647098173</v>
      </c>
      <c r="AL67" s="7">
        <f t="shared" ref="AL67:AL70" si="80">-AK67</f>
        <v>4482.0151647098173</v>
      </c>
      <c r="AM67" s="7">
        <f t="shared" ref="AM67:AM70" si="81">(-2*E67*G67*AD67)/1000</f>
        <v>397.81246668224009</v>
      </c>
      <c r="AN67" s="7">
        <f t="shared" ref="AN67:AN70" si="82">E67*G67*(6*AC67*L67+2*AD67)/1000</f>
        <v>-632.46342524566523</v>
      </c>
      <c r="AO67" s="7">
        <f t="shared" ref="AO67:AO70" si="83">AI67*M67-AK67*N67</f>
        <v>61771.472350487689</v>
      </c>
      <c r="AP67" s="7">
        <f t="shared" ref="AP67:AP70" si="84">AI67*N67+AK67*M67</f>
        <v>-34429.233465916062</v>
      </c>
      <c r="AQ67" s="7">
        <f t="shared" ref="AQ67:AQ70" si="85">AJ67*M67-AL67*N67</f>
        <v>-61771.472350487689</v>
      </c>
      <c r="AR67" s="7">
        <f t="shared" ref="AR67:AR70" si="86">AJ67*N67+AL67*M67</f>
        <v>34429.233465916062</v>
      </c>
      <c r="AT67" s="1">
        <f t="shared" si="40"/>
        <v>406.73664307580015</v>
      </c>
      <c r="AU67" s="29">
        <f t="shared" si="41"/>
        <v>-397.81246668224009</v>
      </c>
      <c r="AV67" s="29">
        <f t="shared" si="42"/>
        <v>430.36357140767348</v>
      </c>
      <c r="AW67" s="29">
        <f t="shared" si="43"/>
        <v>-70.576188997854871</v>
      </c>
      <c r="AX67" s="29">
        <f t="shared" si="44"/>
        <v>4.482015164709817</v>
      </c>
      <c r="AZ67" s="1">
        <f t="shared" si="45"/>
        <v>-61.771472350487691</v>
      </c>
      <c r="BA67" s="1">
        <f t="shared" si="46"/>
        <v>34.429233465916063</v>
      </c>
    </row>
    <row r="68" spans="1:53" ht="18" customHeight="1" x14ac:dyDescent="0.15">
      <c r="A68" s="27">
        <v>22</v>
      </c>
      <c r="B68" s="6">
        <v>22</v>
      </c>
      <c r="C68" s="6">
        <v>22</v>
      </c>
      <c r="D68" s="6">
        <v>23</v>
      </c>
      <c r="E68" s="6">
        <f t="shared" si="47"/>
        <v>70000</v>
      </c>
      <c r="F68" s="6">
        <f t="shared" si="48"/>
        <v>260</v>
      </c>
      <c r="G68" s="6">
        <f t="shared" si="49"/>
        <v>157006.66666666666</v>
      </c>
      <c r="H68" s="19">
        <f t="shared" si="50"/>
        <v>453.99049973954675</v>
      </c>
      <c r="I68" s="19">
        <f t="shared" si="51"/>
        <v>-108.99347581163215</v>
      </c>
      <c r="J68" s="19">
        <f t="shared" si="52"/>
        <v>499.99999999999994</v>
      </c>
      <c r="K68" s="19">
        <f t="shared" si="53"/>
        <v>-133.97459621556129</v>
      </c>
      <c r="L68" s="28">
        <f t="shared" si="54"/>
        <v>52.353896615746258</v>
      </c>
      <c r="M68" s="28">
        <f t="shared" si="55"/>
        <v>0.87881711266196594</v>
      </c>
      <c r="N68" s="28">
        <f t="shared" si="56"/>
        <v>-0.47715876025960741</v>
      </c>
      <c r="O68" s="19">
        <f t="shared" si="57"/>
        <v>-1.9809697536533194E-2</v>
      </c>
      <c r="P68" s="19">
        <f t="shared" si="58"/>
        <v>-1.3082356106336601</v>
      </c>
      <c r="Q68" s="19">
        <f t="shared" si="59"/>
        <v>1.3116076624110627E-2</v>
      </c>
      <c r="R68" s="19">
        <f t="shared" si="60"/>
        <v>8.2731005114246262E-2</v>
      </c>
      <c r="S68" s="19">
        <f t="shared" si="61"/>
        <v>-0.68233947782356008</v>
      </c>
      <c r="T68" s="19">
        <f t="shared" si="62"/>
        <v>9.5969821672159655E-3</v>
      </c>
      <c r="U68" s="28">
        <f t="shared" si="63"/>
        <v>0.60682698090566478</v>
      </c>
      <c r="V68" s="28">
        <f t="shared" si="64"/>
        <v>-1.159152212736287</v>
      </c>
      <c r="W68" s="28">
        <f t="shared" si="65"/>
        <v>1.3116076624110627E-2</v>
      </c>
      <c r="X68" s="28">
        <f t="shared" si="66"/>
        <v>0.39828968235660206</v>
      </c>
      <c r="Y68" s="28">
        <f t="shared" si="67"/>
        <v>-0.56017578592082962</v>
      </c>
      <c r="Z68" s="28">
        <f t="shared" si="68"/>
        <v>9.5969821672159655E-3</v>
      </c>
      <c r="AA68" s="28">
        <f t="shared" si="69"/>
        <v>-3.983224020164754E-3</v>
      </c>
      <c r="AB68" s="28">
        <f t="shared" si="70"/>
        <v>0.60682698090566478</v>
      </c>
      <c r="AC68" s="28">
        <f t="shared" si="71"/>
        <v>-6.1573664673564562E-8</v>
      </c>
      <c r="AD68" s="28">
        <f t="shared" si="72"/>
        <v>-2.877328381300137E-5</v>
      </c>
      <c r="AE68" s="28">
        <f t="shared" si="73"/>
        <v>1.3116076624110627E-2</v>
      </c>
      <c r="AF68" s="28">
        <f t="shared" si="74"/>
        <v>-1.159152212736287</v>
      </c>
      <c r="AG68" s="28">
        <f t="shared" si="75"/>
        <v>7558.9220677961457</v>
      </c>
      <c r="AH68" s="28">
        <f t="shared" si="76"/>
        <v>1308.8361769658293</v>
      </c>
      <c r="AI68" s="7">
        <f t="shared" si="77"/>
        <v>72494.677166998517</v>
      </c>
      <c r="AJ68" s="7">
        <f t="shared" si="78"/>
        <v>-72494.677166998517</v>
      </c>
      <c r="AK68" s="7">
        <f t="shared" si="79"/>
        <v>-4060.3398548359328</v>
      </c>
      <c r="AL68" s="7">
        <f t="shared" si="80"/>
        <v>4060.3398548359328</v>
      </c>
      <c r="AM68" s="7">
        <f t="shared" si="81"/>
        <v>632.46363327466224</v>
      </c>
      <c r="AN68" s="7">
        <f t="shared" si="82"/>
        <v>-845.03824625953666</v>
      </c>
      <c r="AO68" s="7">
        <f t="shared" si="83"/>
        <v>61772.136139896793</v>
      </c>
      <c r="AP68" s="7">
        <f t="shared" si="84"/>
        <v>-38159.7664300787</v>
      </c>
      <c r="AQ68" s="7">
        <f t="shared" si="85"/>
        <v>-61772.136139896793</v>
      </c>
      <c r="AR68" s="7">
        <f t="shared" si="86"/>
        <v>38159.7664300787</v>
      </c>
      <c r="AT68" s="1">
        <f t="shared" si="40"/>
        <v>453.99049973954675</v>
      </c>
      <c r="AU68" s="29">
        <f t="shared" si="41"/>
        <v>-632.46363327466224</v>
      </c>
      <c r="AV68" s="29">
        <f t="shared" si="42"/>
        <v>476.99524986977337</v>
      </c>
      <c r="AW68" s="29">
        <f t="shared" si="43"/>
        <v>-72.494677166998514</v>
      </c>
      <c r="AX68" s="29">
        <f t="shared" si="44"/>
        <v>4.0603398548359326</v>
      </c>
      <c r="AZ68" s="1">
        <f t="shared" si="45"/>
        <v>-61.772136139896794</v>
      </c>
      <c r="BA68" s="1">
        <f t="shared" si="46"/>
        <v>38.159766430078697</v>
      </c>
    </row>
    <row r="69" spans="1:53" ht="18" customHeight="1" x14ac:dyDescent="0.15">
      <c r="A69" s="27">
        <v>23</v>
      </c>
      <c r="B69" s="6">
        <v>23</v>
      </c>
      <c r="C69" s="6">
        <v>23</v>
      </c>
      <c r="D69" s="6">
        <v>24</v>
      </c>
      <c r="E69" s="6">
        <f t="shared" si="47"/>
        <v>70000</v>
      </c>
      <c r="F69" s="6">
        <f t="shared" si="48"/>
        <v>260</v>
      </c>
      <c r="G69" s="6">
        <f t="shared" si="49"/>
        <v>157006.66666666666</v>
      </c>
      <c r="H69" s="19">
        <f t="shared" si="50"/>
        <v>499.99999999999994</v>
      </c>
      <c r="I69" s="19">
        <f t="shared" si="51"/>
        <v>-133.97459621556129</v>
      </c>
      <c r="J69" s="19">
        <f t="shared" si="52"/>
        <v>544.63903501502693</v>
      </c>
      <c r="K69" s="19">
        <f t="shared" si="53"/>
        <v>-161.32943205457593</v>
      </c>
      <c r="L69" s="28">
        <f t="shared" si="54"/>
        <v>52.353896615746237</v>
      </c>
      <c r="M69" s="28">
        <f t="shared" si="55"/>
        <v>0.85264016435409162</v>
      </c>
      <c r="N69" s="28">
        <f t="shared" si="56"/>
        <v>-0.52249856471595002</v>
      </c>
      <c r="O69" s="19">
        <f t="shared" si="57"/>
        <v>8.2731005114246262E-2</v>
      </c>
      <c r="P69" s="19">
        <f t="shared" si="58"/>
        <v>-0.68233947782356008</v>
      </c>
      <c r="Q69" s="19">
        <f t="shared" si="59"/>
        <v>9.5969821672159655E-3</v>
      </c>
      <c r="R69" s="19">
        <f t="shared" si="60"/>
        <v>0.10365483079567396</v>
      </c>
      <c r="S69" s="19">
        <f t="shared" si="61"/>
        <v>-0.23802660420295901</v>
      </c>
      <c r="T69" s="19">
        <f t="shared" si="62"/>
        <v>5.1535573036810183E-3</v>
      </c>
      <c r="U69" s="28">
        <f t="shared" si="63"/>
        <v>0.42706117560963108</v>
      </c>
      <c r="V69" s="28">
        <f t="shared" si="64"/>
        <v>-0.53856321308706367</v>
      </c>
      <c r="W69" s="28">
        <f t="shared" si="65"/>
        <v>9.5969821672159655E-3</v>
      </c>
      <c r="X69" s="28">
        <f t="shared" si="66"/>
        <v>0.21274883102597661</v>
      </c>
      <c r="Y69" s="28">
        <f t="shared" si="67"/>
        <v>-0.14879154261164301</v>
      </c>
      <c r="Z69" s="28">
        <f t="shared" si="68"/>
        <v>5.1535573036810183E-3</v>
      </c>
      <c r="AA69" s="28">
        <f t="shared" si="69"/>
        <v>-4.093531875126879E-3</v>
      </c>
      <c r="AB69" s="28">
        <f t="shared" si="70"/>
        <v>0.42706117560963108</v>
      </c>
      <c r="AC69" s="28">
        <f t="shared" si="71"/>
        <v>-5.0837660173522567E-8</v>
      </c>
      <c r="AD69" s="28">
        <f t="shared" si="72"/>
        <v>-3.8444104882201502E-5</v>
      </c>
      <c r="AE69" s="28">
        <f t="shared" si="73"/>
        <v>9.5969821672159655E-3</v>
      </c>
      <c r="AF69" s="28">
        <f t="shared" si="74"/>
        <v>-0.53856321308706367</v>
      </c>
      <c r="AG69" s="28">
        <f t="shared" si="75"/>
        <v>7983.37916545592</v>
      </c>
      <c r="AH69" s="28">
        <f t="shared" si="76"/>
        <v>2078.5103019198277</v>
      </c>
      <c r="AI69" s="7">
        <f t="shared" si="77"/>
        <v>74502.280127309205</v>
      </c>
      <c r="AJ69" s="7">
        <f t="shared" si="78"/>
        <v>-74502.280127309205</v>
      </c>
      <c r="AK69" s="7">
        <f t="shared" si="79"/>
        <v>-3352.3776572905635</v>
      </c>
      <c r="AL69" s="7">
        <f t="shared" si="80"/>
        <v>3352.3776572905635</v>
      </c>
      <c r="AM69" s="7">
        <f t="shared" si="81"/>
        <v>845.03730647534576</v>
      </c>
      <c r="AN69" s="7">
        <f t="shared" si="82"/>
        <v>-1020.5473397620734</v>
      </c>
      <c r="AO69" s="7">
        <f t="shared" si="83"/>
        <v>61772.023858183362</v>
      </c>
      <c r="AP69" s="7">
        <f t="shared" si="84"/>
        <v>-41785.706271273921</v>
      </c>
      <c r="AQ69" s="7">
        <f t="shared" si="85"/>
        <v>-61772.023858183362</v>
      </c>
      <c r="AR69" s="7">
        <f t="shared" si="86"/>
        <v>41785.706271273921</v>
      </c>
      <c r="AT69" s="1">
        <f t="shared" si="40"/>
        <v>499.99999999999994</v>
      </c>
      <c r="AU69" s="29">
        <f t="shared" si="41"/>
        <v>-845.03730647534576</v>
      </c>
      <c r="AV69" s="29">
        <f t="shared" si="42"/>
        <v>522.31951750751341</v>
      </c>
      <c r="AW69" s="29">
        <f t="shared" si="43"/>
        <v>-74.502280127309206</v>
      </c>
      <c r="AX69" s="29">
        <f t="shared" si="44"/>
        <v>3.3523776572905635</v>
      </c>
      <c r="AZ69" s="1">
        <f t="shared" si="45"/>
        <v>-61.77202385818336</v>
      </c>
      <c r="BA69" s="1">
        <f t="shared" si="46"/>
        <v>41.785706271273924</v>
      </c>
    </row>
    <row r="70" spans="1:53" ht="18" customHeight="1" x14ac:dyDescent="0.15">
      <c r="A70" s="27">
        <v>24</v>
      </c>
      <c r="B70" s="6">
        <v>24</v>
      </c>
      <c r="C70" s="6">
        <v>24</v>
      </c>
      <c r="D70" s="6">
        <v>25</v>
      </c>
      <c r="E70" s="6">
        <f t="shared" si="47"/>
        <v>70000</v>
      </c>
      <c r="F70" s="6">
        <f t="shared" si="48"/>
        <v>260</v>
      </c>
      <c r="G70" s="6">
        <f t="shared" si="49"/>
        <v>157006.66666666666</v>
      </c>
      <c r="H70" s="19">
        <f t="shared" si="50"/>
        <v>544.63903501502693</v>
      </c>
      <c r="I70" s="19">
        <f t="shared" si="51"/>
        <v>-161.32943205457593</v>
      </c>
      <c r="J70" s="19">
        <f t="shared" si="52"/>
        <v>587.78525229247316</v>
      </c>
      <c r="K70" s="19">
        <f t="shared" si="53"/>
        <v>-190.98300562505256</v>
      </c>
      <c r="L70" s="28">
        <f t="shared" si="54"/>
        <v>52.353896615746464</v>
      </c>
      <c r="M70" s="28">
        <f t="shared" si="55"/>
        <v>0.82412618862201659</v>
      </c>
      <c r="N70" s="28">
        <f t="shared" si="56"/>
        <v>-0.5664062369248315</v>
      </c>
      <c r="O70" s="19">
        <f t="shared" si="57"/>
        <v>0.10365483079567396</v>
      </c>
      <c r="P70" s="19">
        <f t="shared" si="58"/>
        <v>-0.23802660420295901</v>
      </c>
      <c r="Q70" s="19">
        <f t="shared" si="59"/>
        <v>5.1535573036810183E-3</v>
      </c>
      <c r="R70" s="19">
        <f t="shared" si="60"/>
        <v>0</v>
      </c>
      <c r="S70" s="19">
        <f t="shared" si="61"/>
        <v>0</v>
      </c>
      <c r="T70" s="19">
        <f t="shared" si="62"/>
        <v>0</v>
      </c>
      <c r="U70" s="28">
        <f t="shared" si="63"/>
        <v>0.22024441381049309</v>
      </c>
      <c r="V70" s="28">
        <f t="shared" si="64"/>
        <v>-0.13745321546236805</v>
      </c>
      <c r="W70" s="28">
        <f t="shared" si="65"/>
        <v>5.1535573036810183E-3</v>
      </c>
      <c r="X70" s="28">
        <f t="shared" si="66"/>
        <v>0</v>
      </c>
      <c r="Y70" s="28">
        <f t="shared" si="67"/>
        <v>0</v>
      </c>
      <c r="Z70" s="28">
        <f t="shared" si="68"/>
        <v>0</v>
      </c>
      <c r="AA70" s="28">
        <f t="shared" si="69"/>
        <v>-4.2068389947549816E-3</v>
      </c>
      <c r="AB70" s="28">
        <f t="shared" si="70"/>
        <v>0.22024441381049309</v>
      </c>
      <c r="AC70" s="28">
        <f t="shared" si="71"/>
        <v>-3.5523914863904838E-8</v>
      </c>
      <c r="AD70" s="28">
        <f t="shared" si="72"/>
        <v>-4.6428746222531273E-5</v>
      </c>
      <c r="AE70" s="28">
        <f t="shared" si="73"/>
        <v>5.1535573036810183E-3</v>
      </c>
      <c r="AF70" s="28">
        <f t="shared" si="74"/>
        <v>-0.13745321546236805</v>
      </c>
      <c r="AG70" s="28">
        <f t="shared" si="75"/>
        <v>8431.4483743939072</v>
      </c>
      <c r="AH70" s="28">
        <f t="shared" si="76"/>
        <v>2790.7194433656841</v>
      </c>
      <c r="AI70" s="7">
        <f t="shared" si="77"/>
        <v>76564.469704540665</v>
      </c>
      <c r="AJ70" s="7">
        <f t="shared" si="78"/>
        <v>-76564.469704540665</v>
      </c>
      <c r="AK70" s="7">
        <f t="shared" si="79"/>
        <v>-2342.5464130875039</v>
      </c>
      <c r="AL70" s="7">
        <f t="shared" si="80"/>
        <v>2342.5464130875039</v>
      </c>
      <c r="AM70" s="7">
        <f t="shared" si="81"/>
        <v>1020.5471754677117</v>
      </c>
      <c r="AN70" s="7">
        <f t="shared" si="82"/>
        <v>-1143.1886081960824</v>
      </c>
      <c r="AO70" s="7">
        <f t="shared" si="83"/>
        <v>61771.9517028103</v>
      </c>
      <c r="AP70" s="7">
        <f t="shared" si="84"/>
        <v>-45297.147014582129</v>
      </c>
      <c r="AQ70" s="7">
        <f t="shared" si="85"/>
        <v>-61771.9517028103</v>
      </c>
      <c r="AR70" s="7">
        <f t="shared" si="86"/>
        <v>45297.147014582129</v>
      </c>
      <c r="AT70" s="1">
        <f t="shared" si="40"/>
        <v>544.63903501502693</v>
      </c>
      <c r="AU70" s="29">
        <f t="shared" si="41"/>
        <v>-1020.5471754677117</v>
      </c>
      <c r="AV70" s="29">
        <f t="shared" si="42"/>
        <v>566.21214365374999</v>
      </c>
      <c r="AW70" s="29">
        <f t="shared" si="43"/>
        <v>-76.56446970454067</v>
      </c>
      <c r="AX70" s="29">
        <f t="shared" si="44"/>
        <v>2.3425464130875038</v>
      </c>
      <c r="AZ70" s="1">
        <f t="shared" si="45"/>
        <v>-61.771951702810298</v>
      </c>
      <c r="BA70" s="1">
        <f t="shared" si="46"/>
        <v>45.29714701458213</v>
      </c>
    </row>
    <row r="71" spans="1:53" ht="18" customHeight="1" x14ac:dyDescent="0.15">
      <c r="A71" s="27">
        <v>25</v>
      </c>
      <c r="B71" s="6"/>
      <c r="C71" s="6"/>
      <c r="D71" s="6"/>
      <c r="E71" s="6"/>
      <c r="F71" s="6"/>
      <c r="G71" s="6"/>
      <c r="H71" s="19"/>
      <c r="I71" s="19"/>
      <c r="J71" s="19"/>
      <c r="K71" s="19"/>
      <c r="L71" s="15"/>
      <c r="M71" s="15"/>
      <c r="N71" s="15"/>
      <c r="O71" s="19"/>
      <c r="P71" s="19"/>
      <c r="Q71" s="19"/>
      <c r="R71" s="19"/>
      <c r="S71" s="19"/>
      <c r="T71" s="19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7"/>
      <c r="AK71" s="7"/>
      <c r="AL71" s="7"/>
      <c r="AM71" s="7"/>
      <c r="AN71" s="7"/>
      <c r="AO71" s="25"/>
      <c r="AP71" s="25"/>
      <c r="AQ71" s="26"/>
      <c r="AR71" s="25"/>
      <c r="AT71" s="1">
        <f t="shared" si="40"/>
        <v>587.78525229247316</v>
      </c>
      <c r="AU71" s="29">
        <f>AN70</f>
        <v>-1143.1886081960824</v>
      </c>
      <c r="AV71" s="29"/>
      <c r="AW71" s="29"/>
      <c r="AX71" s="29"/>
    </row>
    <row r="72" spans="1:53" ht="18" customHeight="1" x14ac:dyDescent="0.15">
      <c r="A72" s="27">
        <v>26</v>
      </c>
      <c r="B72" s="6"/>
      <c r="C72" s="6"/>
      <c r="D72" s="6"/>
      <c r="E72" s="6"/>
      <c r="F72" s="6"/>
      <c r="G72" s="6"/>
      <c r="H72" s="19"/>
      <c r="I72" s="19"/>
      <c r="J72" s="19"/>
      <c r="K72" s="19"/>
      <c r="L72" s="15"/>
      <c r="M72" s="15"/>
      <c r="N72" s="15"/>
      <c r="O72" s="19"/>
      <c r="P72" s="19"/>
      <c r="Q72" s="19"/>
      <c r="R72" s="19"/>
      <c r="S72" s="19"/>
      <c r="T72" s="19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7"/>
      <c r="AK72" s="7"/>
      <c r="AL72" s="7"/>
      <c r="AM72" s="7"/>
      <c r="AN72" s="7"/>
      <c r="AO72" s="25"/>
      <c r="AP72" s="25"/>
      <c r="AQ72" s="26"/>
      <c r="AR72" s="25"/>
    </row>
    <row r="73" spans="1:53" ht="18" customHeight="1" x14ac:dyDescent="0.15">
      <c r="A73" s="27">
        <v>27</v>
      </c>
      <c r="B73" s="6"/>
      <c r="C73" s="6"/>
      <c r="D73" s="6"/>
      <c r="E73" s="6"/>
      <c r="F73" s="6"/>
      <c r="G73" s="6"/>
      <c r="H73" s="19"/>
      <c r="I73" s="19"/>
      <c r="J73" s="19"/>
      <c r="K73" s="19"/>
      <c r="L73" s="15"/>
      <c r="M73" s="15"/>
      <c r="N73" s="15"/>
      <c r="O73" s="19"/>
      <c r="P73" s="19"/>
      <c r="Q73" s="19"/>
      <c r="R73" s="19"/>
      <c r="S73" s="19"/>
      <c r="T73" s="19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7"/>
      <c r="AK73" s="7"/>
      <c r="AL73" s="7"/>
      <c r="AM73" s="7"/>
      <c r="AN73" s="7"/>
      <c r="AO73" s="25"/>
      <c r="AP73" s="25"/>
      <c r="AQ73" s="26"/>
      <c r="AR73" s="25"/>
    </row>
    <row r="74" spans="1:53" ht="18" customHeight="1" x14ac:dyDescent="0.15">
      <c r="A74" s="27">
        <v>28</v>
      </c>
      <c r="B74" s="6"/>
      <c r="C74" s="6"/>
      <c r="D74" s="6"/>
      <c r="E74" s="6"/>
      <c r="F74" s="6"/>
      <c r="G74" s="6"/>
      <c r="H74" s="19"/>
      <c r="I74" s="19"/>
      <c r="J74" s="19"/>
      <c r="K74" s="19"/>
      <c r="L74" s="15"/>
      <c r="M74" s="15"/>
      <c r="N74" s="15"/>
      <c r="O74" s="19"/>
      <c r="P74" s="19"/>
      <c r="Q74" s="19"/>
      <c r="R74" s="19"/>
      <c r="S74" s="19"/>
      <c r="T74" s="19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7"/>
      <c r="AK74" s="7"/>
      <c r="AL74" s="7"/>
      <c r="AM74" s="7"/>
      <c r="AN74" s="7"/>
      <c r="AO74" s="25"/>
      <c r="AP74" s="25"/>
      <c r="AQ74" s="26"/>
      <c r="AR74" s="25"/>
    </row>
    <row r="75" spans="1:53" ht="18" customHeight="1" x14ac:dyDescent="0.15">
      <c r="A75" s="27">
        <v>29</v>
      </c>
      <c r="B75" s="6"/>
      <c r="C75" s="6"/>
      <c r="D75" s="6"/>
      <c r="E75" s="6"/>
      <c r="F75" s="6"/>
      <c r="G75" s="6"/>
      <c r="H75" s="19"/>
      <c r="I75" s="19"/>
      <c r="J75" s="19"/>
      <c r="K75" s="19"/>
      <c r="L75" s="15"/>
      <c r="M75" s="15"/>
      <c r="N75" s="15"/>
      <c r="O75" s="19"/>
      <c r="P75" s="19"/>
      <c r="Q75" s="19"/>
      <c r="R75" s="19"/>
      <c r="S75" s="19"/>
      <c r="T75" s="19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7"/>
      <c r="AK75" s="7"/>
      <c r="AL75" s="7"/>
      <c r="AM75" s="7"/>
      <c r="AN75" s="7"/>
      <c r="AO75" s="25"/>
      <c r="AP75" s="25"/>
      <c r="AQ75" s="26"/>
      <c r="AR75" s="25"/>
    </row>
    <row r="76" spans="1:53" ht="18" customHeight="1" x14ac:dyDescent="0.15">
      <c r="A76" s="27">
        <v>30</v>
      </c>
      <c r="B76" s="6"/>
      <c r="C76" s="6"/>
      <c r="D76" s="6"/>
      <c r="E76" s="6"/>
      <c r="F76" s="6"/>
      <c r="G76" s="6"/>
      <c r="H76" s="19"/>
      <c r="I76" s="19"/>
      <c r="J76" s="19"/>
      <c r="K76" s="19"/>
      <c r="L76" s="15"/>
      <c r="M76" s="15"/>
      <c r="N76" s="15"/>
      <c r="O76" s="19"/>
      <c r="P76" s="19"/>
      <c r="Q76" s="19"/>
      <c r="R76" s="19"/>
      <c r="S76" s="19"/>
      <c r="T76" s="19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7"/>
      <c r="AK76" s="7"/>
      <c r="AL76" s="7"/>
      <c r="AM76" s="7"/>
      <c r="AN76" s="7"/>
      <c r="AO76" s="25"/>
      <c r="AP76" s="25"/>
      <c r="AQ76" s="26"/>
      <c r="AR76" s="25"/>
    </row>
    <row r="77" spans="1:53" ht="18" customHeight="1" x14ac:dyDescent="0.15">
      <c r="A77" s="27">
        <v>31</v>
      </c>
      <c r="B77" s="6"/>
      <c r="C77" s="6"/>
      <c r="D77" s="6"/>
      <c r="E77" s="6"/>
      <c r="F77" s="6"/>
      <c r="G77" s="6"/>
      <c r="H77" s="19"/>
      <c r="I77" s="19"/>
      <c r="J77" s="19"/>
      <c r="K77" s="19"/>
      <c r="L77" s="15"/>
      <c r="M77" s="15"/>
      <c r="N77" s="15"/>
      <c r="O77" s="19"/>
      <c r="P77" s="19"/>
      <c r="Q77" s="19"/>
      <c r="R77" s="19"/>
      <c r="S77" s="19"/>
      <c r="T77" s="19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7"/>
      <c r="AK77" s="7"/>
      <c r="AL77" s="7"/>
      <c r="AM77" s="7"/>
      <c r="AN77" s="7"/>
      <c r="AO77" s="25"/>
      <c r="AP77" s="25"/>
      <c r="AQ77" s="26"/>
      <c r="AR77" s="25"/>
    </row>
    <row r="78" spans="1:53" ht="18" customHeight="1" x14ac:dyDescent="0.15">
      <c r="A78" s="27">
        <v>32</v>
      </c>
      <c r="B78" s="6"/>
      <c r="C78" s="6"/>
      <c r="D78" s="6"/>
      <c r="E78" s="6"/>
      <c r="F78" s="6"/>
      <c r="G78" s="6"/>
      <c r="H78" s="19"/>
      <c r="I78" s="19"/>
      <c r="J78" s="19"/>
      <c r="K78" s="19"/>
      <c r="L78" s="15"/>
      <c r="M78" s="15"/>
      <c r="N78" s="15"/>
      <c r="O78" s="19"/>
      <c r="P78" s="19"/>
      <c r="Q78" s="19"/>
      <c r="R78" s="19"/>
      <c r="S78" s="19"/>
      <c r="T78" s="19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7"/>
      <c r="AK78" s="7"/>
      <c r="AL78" s="7"/>
      <c r="AM78" s="7"/>
      <c r="AN78" s="7"/>
      <c r="AO78" s="25"/>
      <c r="AP78" s="25"/>
      <c r="AQ78" s="25"/>
      <c r="AR78" s="25"/>
    </row>
    <row r="79" spans="1:53" ht="18" customHeight="1" x14ac:dyDescent="0.1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4" t="s">
        <v>63</v>
      </c>
      <c r="AG79" s="15">
        <f>SUM(AG47:AG78)</f>
        <v>158102.67787686901</v>
      </c>
      <c r="AH79" s="15">
        <f>SUM(AH47:AH78)</f>
        <v>25901.597826506706</v>
      </c>
      <c r="AI79" s="5"/>
      <c r="AJ79" s="5"/>
      <c r="AK79" s="5"/>
      <c r="AL79" s="5"/>
      <c r="AM79" s="5"/>
      <c r="AN79" s="5"/>
    </row>
  </sheetData>
  <mergeCells count="14">
    <mergeCell ref="C4:D4"/>
    <mergeCell ref="E4:G4"/>
    <mergeCell ref="H4:J4"/>
    <mergeCell ref="X44:Z44"/>
    <mergeCell ref="AA44:AF44"/>
    <mergeCell ref="AO44:AR44"/>
    <mergeCell ref="AG44:AH44"/>
    <mergeCell ref="AI44:AN44"/>
    <mergeCell ref="H44:I44"/>
    <mergeCell ref="J44:K44"/>
    <mergeCell ref="M44:N44"/>
    <mergeCell ref="O44:Q44"/>
    <mergeCell ref="R44:T44"/>
    <mergeCell ref="U44:W44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75" zoomScaleNormal="75" workbookViewId="0">
      <selection activeCell="F28" sqref="F28"/>
    </sheetView>
  </sheetViews>
  <sheetFormatPr defaultRowHeight="18" customHeight="1" x14ac:dyDescent="0.15"/>
  <cols>
    <col min="1" max="16384" width="9" style="1"/>
  </cols>
  <sheetData>
    <row r="1" spans="1:8" ht="18" customHeight="1" x14ac:dyDescent="0.15">
      <c r="A1" s="1" t="s">
        <v>93</v>
      </c>
    </row>
    <row r="3" spans="1:8" ht="18" customHeight="1" x14ac:dyDescent="0.15">
      <c r="A3" s="1" t="s">
        <v>94</v>
      </c>
      <c r="B3" s="13">
        <v>30</v>
      </c>
      <c r="C3" s="1" t="s">
        <v>95</v>
      </c>
    </row>
    <row r="4" spans="1:8" ht="18" customHeight="1" x14ac:dyDescent="0.15">
      <c r="A4" s="1" t="s">
        <v>96</v>
      </c>
      <c r="B4" s="13">
        <v>60</v>
      </c>
      <c r="C4" s="1" t="s">
        <v>95</v>
      </c>
    </row>
    <row r="5" spans="1:8" ht="18" customHeight="1" x14ac:dyDescent="0.15">
      <c r="A5" s="1" t="s">
        <v>97</v>
      </c>
      <c r="B5" s="13">
        <v>3</v>
      </c>
      <c r="C5" s="1" t="s">
        <v>95</v>
      </c>
    </row>
    <row r="6" spans="1:8" ht="18" customHeight="1" x14ac:dyDescent="0.15">
      <c r="A6" s="1" t="s">
        <v>98</v>
      </c>
      <c r="B6" s="13">
        <v>2</v>
      </c>
      <c r="C6" s="1" t="s">
        <v>95</v>
      </c>
    </row>
    <row r="10" spans="1:8" ht="18" customHeight="1" x14ac:dyDescent="0.15">
      <c r="A10" s="3" t="s">
        <v>99</v>
      </c>
    </row>
    <row r="11" spans="1:8" ht="18" customHeight="1" x14ac:dyDescent="0.15">
      <c r="B11" s="1" t="s">
        <v>100</v>
      </c>
      <c r="C11" s="1" t="s">
        <v>101</v>
      </c>
      <c r="D11" s="1" t="s">
        <v>102</v>
      </c>
      <c r="E11" s="1" t="s">
        <v>103</v>
      </c>
      <c r="F11" s="1" t="s">
        <v>104</v>
      </c>
      <c r="G11" s="1" t="s">
        <v>105</v>
      </c>
      <c r="H11" s="1" t="s">
        <v>106</v>
      </c>
    </row>
    <row r="12" spans="1:8" ht="18" customHeight="1" x14ac:dyDescent="0.15">
      <c r="B12" s="1" t="s">
        <v>107</v>
      </c>
      <c r="C12" s="1" t="s">
        <v>107</v>
      </c>
      <c r="D12" s="1" t="s">
        <v>107</v>
      </c>
      <c r="E12" s="1" t="s">
        <v>108</v>
      </c>
      <c r="F12" s="1" t="s">
        <v>109</v>
      </c>
      <c r="G12" s="1" t="s">
        <v>110</v>
      </c>
      <c r="H12" s="1" t="s">
        <v>110</v>
      </c>
    </row>
    <row r="13" spans="1:8" ht="18" customHeight="1" x14ac:dyDescent="0.15">
      <c r="A13" s="1">
        <v>1</v>
      </c>
      <c r="B13" s="1">
        <f>B3</f>
        <v>30</v>
      </c>
      <c r="C13" s="1">
        <f>B5</f>
        <v>3</v>
      </c>
      <c r="D13" s="1">
        <f>B4/2-B5/2</f>
        <v>28.5</v>
      </c>
      <c r="E13" s="1">
        <f>B13*C13</f>
        <v>90</v>
      </c>
      <c r="F13" s="1">
        <f>D13*E13</f>
        <v>2565</v>
      </c>
      <c r="G13" s="1">
        <f>D13^2*E13</f>
        <v>73102.5</v>
      </c>
      <c r="H13" s="1">
        <f>B13*C13^3/12</f>
        <v>67.5</v>
      </c>
    </row>
    <row r="14" spans="1:8" ht="18" customHeight="1" x14ac:dyDescent="0.15">
      <c r="A14" s="1">
        <v>2</v>
      </c>
      <c r="B14" s="1">
        <f>B6</f>
        <v>2</v>
      </c>
      <c r="C14" s="1">
        <f>B4/B5*2</f>
        <v>40</v>
      </c>
      <c r="D14" s="1">
        <v>0</v>
      </c>
      <c r="E14" s="1">
        <f t="shared" ref="E14:E15" si="0">B14*C14</f>
        <v>80</v>
      </c>
      <c r="F14" s="1">
        <f t="shared" ref="F14:F15" si="1">D14*E14</f>
        <v>0</v>
      </c>
      <c r="G14" s="1">
        <f t="shared" ref="G14:G15" si="2">D14^2*E14</f>
        <v>0</v>
      </c>
      <c r="H14" s="1">
        <f t="shared" ref="H14:H15" si="3">B14*C14^3/12</f>
        <v>10666.666666666666</v>
      </c>
    </row>
    <row r="15" spans="1:8" ht="18" customHeight="1" x14ac:dyDescent="0.15">
      <c r="A15" s="1">
        <v>3</v>
      </c>
      <c r="B15" s="1">
        <f>B13</f>
        <v>30</v>
      </c>
      <c r="C15" s="1">
        <f>C13</f>
        <v>3</v>
      </c>
      <c r="D15" s="1">
        <f>-D13</f>
        <v>-28.5</v>
      </c>
      <c r="E15" s="1">
        <f t="shared" si="0"/>
        <v>90</v>
      </c>
      <c r="F15" s="1">
        <f t="shared" si="1"/>
        <v>-2565</v>
      </c>
      <c r="G15" s="1">
        <f t="shared" si="2"/>
        <v>73102.5</v>
      </c>
      <c r="H15" s="1">
        <f t="shared" si="3"/>
        <v>67.5</v>
      </c>
    </row>
    <row r="16" spans="1:8" ht="18" customHeight="1" x14ac:dyDescent="0.15">
      <c r="A16" s="3" t="s">
        <v>63</v>
      </c>
      <c r="E16" s="1">
        <f>SUM(E13:E15)</f>
        <v>260</v>
      </c>
      <c r="F16" s="1">
        <f t="shared" ref="F16:H16" si="4">SUM(F13:F15)</f>
        <v>0</v>
      </c>
      <c r="G16" s="1">
        <f t="shared" si="4"/>
        <v>146205</v>
      </c>
      <c r="H16" s="1">
        <f t="shared" si="4"/>
        <v>10801.666666666666</v>
      </c>
    </row>
    <row r="18" spans="1:9" ht="18" customHeight="1" x14ac:dyDescent="0.15">
      <c r="A18" s="1" t="s">
        <v>111</v>
      </c>
      <c r="B18" s="1">
        <f>E16</f>
        <v>260</v>
      </c>
    </row>
    <row r="19" spans="1:9" ht="18" customHeight="1" x14ac:dyDescent="0.15">
      <c r="A19" s="1" t="s">
        <v>112</v>
      </c>
      <c r="B19" s="1">
        <f>F16/B18</f>
        <v>0</v>
      </c>
    </row>
    <row r="20" spans="1:9" ht="18" customHeight="1" x14ac:dyDescent="0.15">
      <c r="A20" s="1" t="s">
        <v>113</v>
      </c>
      <c r="B20" s="1">
        <f>G16-B18*B19^2+H16</f>
        <v>157006.66666666666</v>
      </c>
    </row>
    <row r="21" spans="1:9" ht="18" customHeight="1" x14ac:dyDescent="0.15">
      <c r="A21" s="1" t="s">
        <v>114</v>
      </c>
      <c r="B21" s="1">
        <f>SQRT(B20/B18)</f>
        <v>24.573803020122767</v>
      </c>
    </row>
    <row r="23" spans="1:9" ht="18" customHeight="1" x14ac:dyDescent="0.15">
      <c r="A23" s="3" t="s">
        <v>115</v>
      </c>
    </row>
    <row r="24" spans="1:9" ht="18" customHeight="1" x14ac:dyDescent="0.15">
      <c r="B24" s="1" t="s">
        <v>116</v>
      </c>
      <c r="C24" s="1" t="s">
        <v>117</v>
      </c>
      <c r="D24" s="1" t="s">
        <v>118</v>
      </c>
      <c r="E24" s="1" t="s">
        <v>119</v>
      </c>
      <c r="F24" s="1" t="s">
        <v>120</v>
      </c>
      <c r="G24" s="1" t="s">
        <v>121</v>
      </c>
      <c r="H24" s="1" t="s">
        <v>122</v>
      </c>
      <c r="I24" s="1" t="s">
        <v>123</v>
      </c>
    </row>
    <row r="25" spans="1:9" ht="18" customHeight="1" x14ac:dyDescent="0.15">
      <c r="B25" s="1">
        <f>B3/B4</f>
        <v>0.5</v>
      </c>
      <c r="C25" s="1">
        <f>B5/B6</f>
        <v>1.5</v>
      </c>
      <c r="D25" s="1">
        <f>2*B25*C25</f>
        <v>1.5</v>
      </c>
      <c r="E25" s="1">
        <f>B25</f>
        <v>0.5</v>
      </c>
      <c r="F25" s="1">
        <v>0.3</v>
      </c>
      <c r="G25" s="1">
        <f>10*(1+F25)*(1+3*D25)^2</f>
        <v>393.25</v>
      </c>
      <c r="H25" s="1">
        <f>12+72*D25+150*D25^2+90*D25^3+F25*(11+66*D25+135*D25^2+90*D25^3)+30*E25^2*(D25+D25^2)+5*F25*E25^2*(8*D25+9*D25^2)</f>
        <v>1016.71875</v>
      </c>
      <c r="I25" s="31">
        <f>G25/H25</f>
        <v>0.38678346396188718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0" sqref="H20"/>
    </sheetView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4</vt:i4>
      </vt:variant>
    </vt:vector>
  </HeadingPairs>
  <TitlesOfParts>
    <vt:vector size="7" baseType="lpstr">
      <vt:lpstr>梁_線形ツール</vt:lpstr>
      <vt:lpstr>I 断面1</vt:lpstr>
      <vt:lpstr>Sheet3</vt:lpstr>
      <vt:lpstr>Gr変形</vt:lpstr>
      <vt:lpstr>Gr曲げモーメント</vt:lpstr>
      <vt:lpstr>Gr軸力</vt:lpstr>
      <vt:lpstr>Gr荷重</vt:lpstr>
    </vt:vector>
  </TitlesOfParts>
  <Company>航空宇宙カンパニー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滝 敏美</dc:creator>
  <cp:lastModifiedBy>滝 敏美</cp:lastModifiedBy>
  <dcterms:created xsi:type="dcterms:W3CDTF">2019-03-26T00:30:25Z</dcterms:created>
  <dcterms:modified xsi:type="dcterms:W3CDTF">2019-08-22T23:25:15Z</dcterms:modified>
</cp:coreProperties>
</file>