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865" tabRatio="806"/>
  </bookViews>
  <sheets>
    <sheet name="梁_大変形解析" sheetId="51" r:id="rId1"/>
  </sheets>
  <definedNames>
    <definedName name="solver_adj" localSheetId="0" hidden="1">梁_大変形解析!$E$8:$E$27,梁_大変形解析!$F$8:$F$26,梁_大変形解析!$G$7:$G$27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梁_大変形解析!$M$40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T66" i="51" l="1"/>
  <c r="S66" i="51"/>
  <c r="R66" i="51"/>
  <c r="Q66" i="51"/>
  <c r="P66" i="51"/>
  <c r="O66" i="51"/>
  <c r="K66" i="51"/>
  <c r="J66" i="51"/>
  <c r="I66" i="51"/>
  <c r="H66" i="51"/>
  <c r="G66" i="51"/>
  <c r="F66" i="51"/>
  <c r="T65" i="51"/>
  <c r="S65" i="51"/>
  <c r="R65" i="51"/>
  <c r="Q65" i="51"/>
  <c r="P65" i="51"/>
  <c r="O65" i="51"/>
  <c r="K65" i="51"/>
  <c r="J65" i="51"/>
  <c r="I65" i="51"/>
  <c r="H65" i="51"/>
  <c r="G65" i="51"/>
  <c r="F65" i="51"/>
  <c r="T64" i="51"/>
  <c r="S64" i="51"/>
  <c r="R64" i="51"/>
  <c r="Q64" i="51"/>
  <c r="P64" i="51"/>
  <c r="O64" i="51"/>
  <c r="K64" i="51"/>
  <c r="J64" i="51"/>
  <c r="I64" i="51"/>
  <c r="H64" i="51"/>
  <c r="G64" i="51"/>
  <c r="F64" i="51"/>
  <c r="T63" i="51"/>
  <c r="S63" i="51"/>
  <c r="R63" i="51"/>
  <c r="Q63" i="51"/>
  <c r="P63" i="51"/>
  <c r="O63" i="51"/>
  <c r="K63" i="51"/>
  <c r="J63" i="51"/>
  <c r="I63" i="51"/>
  <c r="H63" i="51"/>
  <c r="G63" i="51"/>
  <c r="F63" i="51"/>
  <c r="T62" i="51"/>
  <c r="S62" i="51"/>
  <c r="R62" i="51"/>
  <c r="Q62" i="51"/>
  <c r="P62" i="51"/>
  <c r="O62" i="51"/>
  <c r="K62" i="51"/>
  <c r="J62" i="51"/>
  <c r="I62" i="51"/>
  <c r="H62" i="51"/>
  <c r="G62" i="51"/>
  <c r="F62" i="51"/>
  <c r="T61" i="51"/>
  <c r="S61" i="51"/>
  <c r="R61" i="51"/>
  <c r="Q61" i="51"/>
  <c r="P61" i="51"/>
  <c r="O61" i="51"/>
  <c r="K61" i="51"/>
  <c r="J61" i="51"/>
  <c r="I61" i="51"/>
  <c r="H61" i="51"/>
  <c r="G61" i="51"/>
  <c r="F61" i="51"/>
  <c r="T60" i="51"/>
  <c r="S60" i="51"/>
  <c r="R60" i="51"/>
  <c r="Q60" i="51"/>
  <c r="P60" i="51"/>
  <c r="O60" i="51"/>
  <c r="K60" i="51"/>
  <c r="J60" i="51"/>
  <c r="I60" i="51"/>
  <c r="H60" i="51"/>
  <c r="G60" i="51"/>
  <c r="F60" i="51"/>
  <c r="T59" i="51"/>
  <c r="S59" i="51"/>
  <c r="R59" i="51"/>
  <c r="Q59" i="51"/>
  <c r="P59" i="51"/>
  <c r="O59" i="51"/>
  <c r="K59" i="51"/>
  <c r="J59" i="51"/>
  <c r="I59" i="51"/>
  <c r="H59" i="51"/>
  <c r="G59" i="51"/>
  <c r="F59" i="51"/>
  <c r="T58" i="51"/>
  <c r="S58" i="51"/>
  <c r="R58" i="51"/>
  <c r="Q58" i="51"/>
  <c r="P58" i="51"/>
  <c r="O58" i="51"/>
  <c r="K58" i="51"/>
  <c r="J58" i="51"/>
  <c r="I58" i="51"/>
  <c r="H58" i="51"/>
  <c r="G58" i="51"/>
  <c r="F58" i="51"/>
  <c r="T57" i="51"/>
  <c r="S57" i="51"/>
  <c r="R57" i="51"/>
  <c r="Q57" i="51"/>
  <c r="P57" i="51"/>
  <c r="O57" i="51"/>
  <c r="K57" i="51"/>
  <c r="J57" i="51"/>
  <c r="I57" i="51"/>
  <c r="H57" i="51"/>
  <c r="G57" i="51"/>
  <c r="F57" i="51"/>
  <c r="T56" i="51"/>
  <c r="S56" i="51"/>
  <c r="R56" i="51"/>
  <c r="Q56" i="51"/>
  <c r="P56" i="51"/>
  <c r="O56" i="51"/>
  <c r="K56" i="51"/>
  <c r="J56" i="51"/>
  <c r="I56" i="51"/>
  <c r="H56" i="51"/>
  <c r="G56" i="51"/>
  <c r="F56" i="51"/>
  <c r="T55" i="51"/>
  <c r="S55" i="51"/>
  <c r="R55" i="51"/>
  <c r="Q55" i="51"/>
  <c r="P55" i="51"/>
  <c r="O55" i="51"/>
  <c r="K55" i="51"/>
  <c r="J55" i="51"/>
  <c r="I55" i="51"/>
  <c r="H55" i="51"/>
  <c r="G55" i="51"/>
  <c r="F55" i="51"/>
  <c r="T54" i="51"/>
  <c r="S54" i="51"/>
  <c r="R54" i="51"/>
  <c r="Q54" i="51"/>
  <c r="P54" i="51"/>
  <c r="O54" i="51"/>
  <c r="K54" i="51"/>
  <c r="J54" i="51"/>
  <c r="I54" i="51"/>
  <c r="H54" i="51"/>
  <c r="G54" i="51"/>
  <c r="F54" i="51"/>
  <c r="T53" i="51"/>
  <c r="S53" i="51"/>
  <c r="R53" i="51"/>
  <c r="Q53" i="51"/>
  <c r="P53" i="51"/>
  <c r="O53" i="51"/>
  <c r="K53" i="51"/>
  <c r="J53" i="51"/>
  <c r="I53" i="51"/>
  <c r="H53" i="51"/>
  <c r="G53" i="51"/>
  <c r="F53" i="51"/>
  <c r="T52" i="51"/>
  <c r="S52" i="51"/>
  <c r="R52" i="51"/>
  <c r="Q52" i="51"/>
  <c r="P52" i="51"/>
  <c r="O52" i="51"/>
  <c r="K52" i="51"/>
  <c r="J52" i="51"/>
  <c r="I52" i="51"/>
  <c r="H52" i="51"/>
  <c r="G52" i="51"/>
  <c r="F52" i="51"/>
  <c r="T51" i="51"/>
  <c r="S51" i="51"/>
  <c r="R51" i="51"/>
  <c r="Q51" i="51"/>
  <c r="P51" i="51"/>
  <c r="O51" i="51"/>
  <c r="K51" i="51"/>
  <c r="J51" i="51"/>
  <c r="I51" i="51"/>
  <c r="H51" i="51"/>
  <c r="G51" i="51"/>
  <c r="F51" i="51"/>
  <c r="T50" i="51"/>
  <c r="S50" i="51"/>
  <c r="R50" i="51"/>
  <c r="Q50" i="51"/>
  <c r="P50" i="51"/>
  <c r="O50" i="51"/>
  <c r="K50" i="51"/>
  <c r="J50" i="51"/>
  <c r="I50" i="51"/>
  <c r="H50" i="51"/>
  <c r="G50" i="51"/>
  <c r="F50" i="51"/>
  <c r="T49" i="51"/>
  <c r="S49" i="51"/>
  <c r="R49" i="51"/>
  <c r="Q49" i="51"/>
  <c r="P49" i="51"/>
  <c r="O49" i="51"/>
  <c r="K49" i="51"/>
  <c r="J49" i="51"/>
  <c r="I49" i="51"/>
  <c r="H49" i="51"/>
  <c r="G49" i="51"/>
  <c r="F49" i="51"/>
  <c r="T48" i="51"/>
  <c r="S48" i="51"/>
  <c r="R48" i="51"/>
  <c r="Q48" i="51"/>
  <c r="P48" i="51"/>
  <c r="O48" i="51"/>
  <c r="K48" i="51"/>
  <c r="J48" i="51"/>
  <c r="I48" i="51"/>
  <c r="H48" i="51"/>
  <c r="G48" i="51"/>
  <c r="F48" i="51"/>
  <c r="T47" i="51"/>
  <c r="S47" i="51"/>
  <c r="R47" i="51"/>
  <c r="Q47" i="51"/>
  <c r="P47" i="51"/>
  <c r="O47" i="51"/>
  <c r="K47" i="51"/>
  <c r="J47" i="51"/>
  <c r="I47" i="51"/>
  <c r="H47" i="51"/>
  <c r="G47" i="51"/>
  <c r="F47" i="51"/>
  <c r="K27" i="51"/>
  <c r="K26" i="51"/>
  <c r="K25" i="51"/>
  <c r="K24" i="51"/>
  <c r="K23" i="51"/>
  <c r="K22" i="51"/>
  <c r="K21" i="51"/>
  <c r="K20" i="51"/>
  <c r="K19" i="51"/>
  <c r="K18" i="51"/>
  <c r="K17" i="51"/>
  <c r="K16" i="51"/>
  <c r="K15" i="51"/>
  <c r="K14" i="51"/>
  <c r="K13" i="51"/>
  <c r="K12" i="51"/>
  <c r="K11" i="51"/>
  <c r="K10" i="51"/>
  <c r="K9" i="51"/>
  <c r="K8" i="51"/>
  <c r="K7" i="51"/>
  <c r="K40" i="51" l="1"/>
  <c r="U47" i="51"/>
  <c r="V47" i="51" s="1"/>
  <c r="U48" i="51"/>
  <c r="V48" i="51" s="1"/>
  <c r="U49" i="51"/>
  <c r="V49" i="51" s="1"/>
  <c r="U50" i="51"/>
  <c r="V50" i="51" s="1"/>
  <c r="U51" i="51"/>
  <c r="V51" i="51" s="1"/>
  <c r="U52" i="51"/>
  <c r="V52" i="51" s="1"/>
  <c r="U59" i="51"/>
  <c r="W59" i="51" s="1"/>
  <c r="U60" i="51"/>
  <c r="W60" i="51" s="1"/>
  <c r="U61" i="51"/>
  <c r="W61" i="51" s="1"/>
  <c r="U63" i="51"/>
  <c r="V63" i="51" s="1"/>
  <c r="U64" i="51"/>
  <c r="V64" i="51" s="1"/>
  <c r="U65" i="51"/>
  <c r="V65" i="51" s="1"/>
  <c r="U66" i="51"/>
  <c r="V66" i="51" s="1"/>
  <c r="L47" i="51"/>
  <c r="M47" i="51" s="1"/>
  <c r="L48" i="51"/>
  <c r="M48" i="51" s="1"/>
  <c r="L49" i="51"/>
  <c r="M49" i="51" s="1"/>
  <c r="L50" i="51"/>
  <c r="M50" i="51" s="1"/>
  <c r="L51" i="51"/>
  <c r="M51" i="51" s="1"/>
  <c r="L52" i="51"/>
  <c r="M52" i="51" s="1"/>
  <c r="U53" i="51"/>
  <c r="AG53" i="51" s="1"/>
  <c r="L53" i="51"/>
  <c r="W53" i="51"/>
  <c r="U54" i="51"/>
  <c r="U55" i="51"/>
  <c r="V55" i="51" s="1"/>
  <c r="U56" i="51"/>
  <c r="V56" i="51" s="1"/>
  <c r="U57" i="51"/>
  <c r="U58" i="51"/>
  <c r="V58" i="51" s="1"/>
  <c r="U62" i="51"/>
  <c r="W62" i="51" s="1"/>
  <c r="L54" i="51"/>
  <c r="N54" i="51" s="1"/>
  <c r="L55" i="51"/>
  <c r="N55" i="51" s="1"/>
  <c r="L56" i="51"/>
  <c r="N56" i="51" s="1"/>
  <c r="L57" i="51"/>
  <c r="N57" i="51" s="1"/>
  <c r="L58" i="51"/>
  <c r="N58" i="51" s="1"/>
  <c r="L59" i="51"/>
  <c r="M59" i="51" s="1"/>
  <c r="L60" i="51"/>
  <c r="N60" i="51" s="1"/>
  <c r="L61" i="51"/>
  <c r="N61" i="51" s="1"/>
  <c r="L62" i="51"/>
  <c r="M62" i="51" s="1"/>
  <c r="L63" i="51"/>
  <c r="M63" i="51" s="1"/>
  <c r="L64" i="51"/>
  <c r="M64" i="51" s="1"/>
  <c r="L65" i="51"/>
  <c r="M65" i="51" s="1"/>
  <c r="L66" i="51"/>
  <c r="M66" i="51" s="1"/>
  <c r="N66" i="51"/>
  <c r="N51" i="51" l="1"/>
  <c r="N64" i="51"/>
  <c r="AE63" i="51"/>
  <c r="AG54" i="51"/>
  <c r="N49" i="51"/>
  <c r="AG57" i="51"/>
  <c r="AH57" i="51" s="1"/>
  <c r="N47" i="51"/>
  <c r="AH54" i="51"/>
  <c r="AH53" i="51"/>
  <c r="V59" i="51"/>
  <c r="AE51" i="51"/>
  <c r="AE49" i="51"/>
  <c r="AE47" i="51"/>
  <c r="W66" i="51"/>
  <c r="X66" i="51" s="1"/>
  <c r="Z66" i="51" s="1"/>
  <c r="W49" i="51"/>
  <c r="X49" i="51" s="1"/>
  <c r="Y49" i="51" s="1"/>
  <c r="AE66" i="51"/>
  <c r="V61" i="51"/>
  <c r="AG47" i="51"/>
  <c r="W64" i="51"/>
  <c r="X64" i="51" s="1"/>
  <c r="Y64" i="51" s="1"/>
  <c r="W51" i="51"/>
  <c r="X51" i="51" s="1"/>
  <c r="Y51" i="51" s="1"/>
  <c r="W47" i="51"/>
  <c r="X47" i="51" s="1"/>
  <c r="Z47" i="51" s="1"/>
  <c r="AE65" i="51"/>
  <c r="AE64" i="51"/>
  <c r="V60" i="51"/>
  <c r="W65" i="51"/>
  <c r="W63" i="51"/>
  <c r="AE58" i="51"/>
  <c r="AE56" i="51"/>
  <c r="AE50" i="51"/>
  <c r="AE52" i="51"/>
  <c r="AE48" i="51"/>
  <c r="V62" i="51"/>
  <c r="AE54" i="51"/>
  <c r="W52" i="51"/>
  <c r="W50" i="51"/>
  <c r="W48" i="51"/>
  <c r="W58" i="51"/>
  <c r="W55" i="51"/>
  <c r="V54" i="51"/>
  <c r="W57" i="51"/>
  <c r="N65" i="51"/>
  <c r="N63" i="51"/>
  <c r="AE62" i="51"/>
  <c r="AE61" i="51"/>
  <c r="AE60" i="51"/>
  <c r="AE59" i="51"/>
  <c r="AG62" i="51"/>
  <c r="AG60" i="51"/>
  <c r="AG59" i="51"/>
  <c r="AG58" i="51"/>
  <c r="AE57" i="51"/>
  <c r="AE55" i="51"/>
  <c r="AG65" i="51"/>
  <c r="AG63" i="51"/>
  <c r="N59" i="51"/>
  <c r="W56" i="51"/>
  <c r="W54" i="51"/>
  <c r="V57" i="51"/>
  <c r="AG56" i="51"/>
  <c r="N52" i="51"/>
  <c r="N50" i="51"/>
  <c r="N48" i="51"/>
  <c r="V53" i="51"/>
  <c r="AG52" i="51"/>
  <c r="AG50" i="51"/>
  <c r="AG48" i="51"/>
  <c r="M61" i="51"/>
  <c r="M60" i="51"/>
  <c r="AG61" i="51"/>
  <c r="AG66" i="51"/>
  <c r="AG64" i="51"/>
  <c r="N62" i="51"/>
  <c r="X62" i="51" s="1"/>
  <c r="M58" i="51"/>
  <c r="M57" i="51"/>
  <c r="M56" i="51"/>
  <c r="M55" i="51"/>
  <c r="X55" i="51" s="1"/>
  <c r="M54" i="51"/>
  <c r="AG55" i="51"/>
  <c r="AE53" i="51"/>
  <c r="M53" i="51"/>
  <c r="N53" i="51"/>
  <c r="AG51" i="51"/>
  <c r="AG49" i="51"/>
  <c r="X56" i="51" l="1"/>
  <c r="X52" i="51"/>
  <c r="X63" i="51"/>
  <c r="X59" i="51"/>
  <c r="AH51" i="51"/>
  <c r="AH55" i="51"/>
  <c r="AH66" i="51"/>
  <c r="AH48" i="51"/>
  <c r="AH52" i="51"/>
  <c r="AH63" i="51"/>
  <c r="AH58" i="51"/>
  <c r="AH60" i="51"/>
  <c r="AH47" i="51"/>
  <c r="AH49" i="51"/>
  <c r="AH64" i="51"/>
  <c r="AH61" i="51"/>
  <c r="AH50" i="51"/>
  <c r="AH56" i="51"/>
  <c r="AH65" i="51"/>
  <c r="AH59" i="51"/>
  <c r="AH62" i="51"/>
  <c r="X60" i="51"/>
  <c r="Z60" i="51" s="1"/>
  <c r="X61" i="51"/>
  <c r="Y61" i="51" s="1"/>
  <c r="X50" i="51"/>
  <c r="Y50" i="51" s="1"/>
  <c r="X54" i="51"/>
  <c r="Y54" i="51" s="1"/>
  <c r="X65" i="51"/>
  <c r="Y65" i="51" s="1"/>
  <c r="Y66" i="51"/>
  <c r="AA66" i="51" s="1"/>
  <c r="X58" i="51"/>
  <c r="Y58" i="51" s="1"/>
  <c r="Z64" i="51"/>
  <c r="AB64" i="51" s="1"/>
  <c r="AK64" i="51" s="1"/>
  <c r="X48" i="51"/>
  <c r="Y48" i="51" s="1"/>
  <c r="Z49" i="51"/>
  <c r="AA49" i="51" s="1"/>
  <c r="Z51" i="51"/>
  <c r="AA51" i="51" s="1"/>
  <c r="AE79" i="51"/>
  <c r="Y47" i="51"/>
  <c r="AA47" i="51" s="1"/>
  <c r="Y55" i="51"/>
  <c r="Z55" i="51"/>
  <c r="Y62" i="51"/>
  <c r="Z62" i="51"/>
  <c r="Z56" i="51"/>
  <c r="Y56" i="51"/>
  <c r="Y59" i="51"/>
  <c r="Z59" i="51"/>
  <c r="X53" i="51"/>
  <c r="X57" i="51"/>
  <c r="AC49" i="51"/>
  <c r="AC51" i="51"/>
  <c r="Y52" i="51"/>
  <c r="Z52" i="51"/>
  <c r="Y63" i="51"/>
  <c r="Z63" i="51"/>
  <c r="AC64" i="51"/>
  <c r="Y60" i="51" l="1"/>
  <c r="AA60" i="51" s="1"/>
  <c r="Z61" i="51"/>
  <c r="AB61" i="51" s="1"/>
  <c r="AK61" i="51" s="1"/>
  <c r="AC66" i="51"/>
  <c r="Z54" i="51"/>
  <c r="AB54" i="51" s="1"/>
  <c r="AK54" i="51" s="1"/>
  <c r="AA64" i="51"/>
  <c r="AI64" i="51" s="1"/>
  <c r="AB66" i="51"/>
  <c r="AK66" i="51" s="1"/>
  <c r="Z65" i="51"/>
  <c r="AB65" i="51" s="1"/>
  <c r="AK65" i="51" s="1"/>
  <c r="Z50" i="51"/>
  <c r="AB50" i="51" s="1"/>
  <c r="AK50" i="51" s="1"/>
  <c r="Z58" i="51"/>
  <c r="AB58" i="51" s="1"/>
  <c r="AK58" i="51" s="1"/>
  <c r="AB49" i="51"/>
  <c r="AK49" i="51" s="1"/>
  <c r="Z48" i="51"/>
  <c r="AB48" i="51" s="1"/>
  <c r="AK48" i="51" s="1"/>
  <c r="AC47" i="51"/>
  <c r="AB51" i="51"/>
  <c r="AK51" i="51" s="1"/>
  <c r="AB47" i="51"/>
  <c r="AK47" i="51" s="1"/>
  <c r="AL64" i="51"/>
  <c r="AC63" i="51"/>
  <c r="AA63" i="51"/>
  <c r="AB63" i="51"/>
  <c r="AK63" i="51" s="1"/>
  <c r="AI47" i="51"/>
  <c r="AC52" i="51"/>
  <c r="AA52" i="51"/>
  <c r="AB52" i="51"/>
  <c r="AK52" i="51" s="1"/>
  <c r="AC54" i="51"/>
  <c r="AI49" i="51"/>
  <c r="Y57" i="51"/>
  <c r="Z57" i="51"/>
  <c r="AB56" i="51"/>
  <c r="AK56" i="51" s="1"/>
  <c r="AC56" i="51"/>
  <c r="AA56" i="51"/>
  <c r="AC61" i="51"/>
  <c r="AI66" i="51"/>
  <c r="AI51" i="51"/>
  <c r="Z53" i="51"/>
  <c r="Y53" i="51"/>
  <c r="AB59" i="51"/>
  <c r="AK59" i="51" s="1"/>
  <c r="AA59" i="51"/>
  <c r="AC59" i="51"/>
  <c r="AC65" i="51"/>
  <c r="AC50" i="51"/>
  <c r="AB60" i="51"/>
  <c r="AK60" i="51" s="1"/>
  <c r="AC58" i="51"/>
  <c r="AC48" i="51"/>
  <c r="AC62" i="51"/>
  <c r="AA62" i="51"/>
  <c r="AB62" i="51"/>
  <c r="AK62" i="51" s="1"/>
  <c r="AB55" i="51"/>
  <c r="AK55" i="51" s="1"/>
  <c r="AC55" i="51"/>
  <c r="AA55" i="51"/>
  <c r="AC60" i="51" l="1"/>
  <c r="AA61" i="51"/>
  <c r="AI61" i="51" s="1"/>
  <c r="AA50" i="51"/>
  <c r="AI50" i="51" s="1"/>
  <c r="AJ66" i="51"/>
  <c r="AN66" i="51"/>
  <c r="AM66" i="51"/>
  <c r="AJ47" i="51"/>
  <c r="AM47" i="51"/>
  <c r="AN47" i="51"/>
  <c r="AJ64" i="51"/>
  <c r="AN64" i="51"/>
  <c r="AM64" i="51"/>
  <c r="AJ51" i="51"/>
  <c r="AM51" i="51"/>
  <c r="AN51" i="51"/>
  <c r="AJ49" i="51"/>
  <c r="AN49" i="51"/>
  <c r="AM49" i="51"/>
  <c r="AA54" i="51"/>
  <c r="AI54" i="51" s="1"/>
  <c r="AA65" i="51"/>
  <c r="AL65" i="51" s="1"/>
  <c r="AF64" i="51"/>
  <c r="AF49" i="51"/>
  <c r="AL49" i="51"/>
  <c r="AA48" i="51"/>
  <c r="AL48" i="51" s="1"/>
  <c r="AA58" i="51"/>
  <c r="AL58" i="51" s="1"/>
  <c r="AF66" i="51"/>
  <c r="AL66" i="51"/>
  <c r="AF51" i="51"/>
  <c r="AL51" i="51"/>
  <c r="AF47" i="51"/>
  <c r="AL47" i="51"/>
  <c r="AI55" i="51"/>
  <c r="AL55" i="51"/>
  <c r="AF55" i="51"/>
  <c r="AI62" i="51"/>
  <c r="AL62" i="51"/>
  <c r="AF62" i="51"/>
  <c r="AL50" i="51"/>
  <c r="AI59" i="51"/>
  <c r="AL59" i="51"/>
  <c r="AF59" i="51"/>
  <c r="AC53" i="51"/>
  <c r="AA53" i="51"/>
  <c r="AB53" i="51"/>
  <c r="AK53" i="51" s="1"/>
  <c r="AI60" i="51"/>
  <c r="AL60" i="51"/>
  <c r="AF60" i="51"/>
  <c r="AL56" i="51"/>
  <c r="AI56" i="51"/>
  <c r="AF56" i="51"/>
  <c r="AB57" i="51"/>
  <c r="AK57" i="51" s="1"/>
  <c r="AC57" i="51"/>
  <c r="AA57" i="51"/>
  <c r="AL52" i="51"/>
  <c r="AI52" i="51"/>
  <c r="AF52" i="51"/>
  <c r="AL63" i="51"/>
  <c r="AF63" i="51"/>
  <c r="AI63" i="51"/>
  <c r="AL54" i="51" l="1"/>
  <c r="AL61" i="51"/>
  <c r="AF61" i="51"/>
  <c r="AF50" i="51"/>
  <c r="AJ56" i="51"/>
  <c r="AN56" i="51"/>
  <c r="AM56" i="51"/>
  <c r="AJ61" i="51"/>
  <c r="AM61" i="51"/>
  <c r="AN61" i="51"/>
  <c r="AJ55" i="51"/>
  <c r="AN55" i="51"/>
  <c r="AM55" i="51"/>
  <c r="AO51" i="51"/>
  <c r="AP51" i="51"/>
  <c r="AO47" i="51"/>
  <c r="AP47" i="51"/>
  <c r="AJ63" i="51"/>
  <c r="AM63" i="51"/>
  <c r="AN63" i="51"/>
  <c r="AJ52" i="51"/>
  <c r="AM52" i="51"/>
  <c r="AN52" i="51"/>
  <c r="AJ60" i="51"/>
  <c r="AN60" i="51"/>
  <c r="AM60" i="51"/>
  <c r="AJ59" i="51"/>
  <c r="AN59" i="51"/>
  <c r="AM59" i="51"/>
  <c r="AJ50" i="51"/>
  <c r="AM50" i="51"/>
  <c r="AN50" i="51"/>
  <c r="AJ62" i="51"/>
  <c r="AN62" i="51"/>
  <c r="AM62" i="51"/>
  <c r="AJ54" i="51"/>
  <c r="AM54" i="51"/>
  <c r="AN54" i="51"/>
  <c r="AO49" i="51"/>
  <c r="AP49" i="51"/>
  <c r="AP64" i="51"/>
  <c r="AO64" i="51"/>
  <c r="AO66" i="51"/>
  <c r="AP66" i="51"/>
  <c r="AF54" i="51"/>
  <c r="AF65" i="51"/>
  <c r="AI48" i="51"/>
  <c r="AI65" i="51"/>
  <c r="AF48" i="51"/>
  <c r="AF58" i="51"/>
  <c r="AI58" i="51"/>
  <c r="AI57" i="51"/>
  <c r="AL57" i="51"/>
  <c r="AF57" i="51"/>
  <c r="AF53" i="51"/>
  <c r="AL53" i="51"/>
  <c r="AI53" i="51"/>
  <c r="AJ53" i="51" l="1"/>
  <c r="AN53" i="51"/>
  <c r="AM53" i="51"/>
  <c r="AJ58" i="51"/>
  <c r="AM58" i="51"/>
  <c r="AN58" i="51"/>
  <c r="AJ57" i="51"/>
  <c r="AM57" i="51"/>
  <c r="AN57" i="51"/>
  <c r="AJ65" i="51"/>
  <c r="AN65" i="51"/>
  <c r="AM65" i="51"/>
  <c r="AO54" i="51"/>
  <c r="AP54" i="51"/>
  <c r="AO50" i="51"/>
  <c r="AP50" i="51"/>
  <c r="AO60" i="51"/>
  <c r="AP60" i="51"/>
  <c r="AO63" i="51"/>
  <c r="AP63" i="51"/>
  <c r="AO61" i="51"/>
  <c r="AP61" i="51"/>
  <c r="AJ48" i="51"/>
  <c r="AN48" i="51"/>
  <c r="AM48" i="51"/>
  <c r="AO62" i="51"/>
  <c r="AP62" i="51"/>
  <c r="AO59" i="51"/>
  <c r="AP59" i="51"/>
  <c r="AO52" i="51"/>
  <c r="AP52" i="51"/>
  <c r="AO55" i="51"/>
  <c r="AP55" i="51"/>
  <c r="AO56" i="51"/>
  <c r="AP56" i="51"/>
  <c r="AF79" i="51"/>
  <c r="M40" i="51" s="1"/>
  <c r="AO65" i="51" l="1"/>
  <c r="AP65" i="51"/>
  <c r="AO58" i="51"/>
  <c r="AP58" i="51"/>
  <c r="AO48" i="51"/>
  <c r="AP48" i="51"/>
  <c r="AO57" i="51"/>
  <c r="AP57" i="51"/>
  <c r="AO53" i="51"/>
  <c r="AP53" i="51"/>
</calcChain>
</file>

<file path=xl/sharedStrings.xml><?xml version="1.0" encoding="utf-8"?>
<sst xmlns="http://schemas.openxmlformats.org/spreadsheetml/2006/main" count="118" uniqueCount="86">
  <si>
    <t>x</t>
    <phoneticPr fontId="3"/>
  </si>
  <si>
    <t>y</t>
    <phoneticPr fontId="3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</si>
  <si>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phoneticPr fontId="3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</si>
  <si>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2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セツ</t>
    </rPh>
    <rPh sb="1" eb="2">
      <t>テン</t>
    </rPh>
    <phoneticPr fontId="3"/>
  </si>
  <si>
    <t>x1</t>
    <phoneticPr fontId="3"/>
  </si>
  <si>
    <t>y1</t>
    <phoneticPr fontId="3"/>
  </si>
  <si>
    <t>x2</t>
    <phoneticPr fontId="3"/>
  </si>
  <si>
    <t>y2</t>
    <phoneticPr fontId="3"/>
  </si>
  <si>
    <t>(mm)</t>
    <phoneticPr fontId="3"/>
  </si>
  <si>
    <t>(mm)</t>
    <phoneticPr fontId="3"/>
  </si>
  <si>
    <t>Le</t>
    <phoneticPr fontId="3"/>
  </si>
  <si>
    <t>l</t>
    <phoneticPr fontId="3"/>
  </si>
  <si>
    <t>m</t>
    <phoneticPr fontId="3"/>
  </si>
  <si>
    <t>u</t>
    <phoneticPr fontId="3"/>
  </si>
  <si>
    <t>v</t>
    <phoneticPr fontId="3"/>
  </si>
  <si>
    <t>theta</t>
    <phoneticPr fontId="3"/>
  </si>
  <si>
    <t>(radian)</t>
  </si>
  <si>
    <t>(radian)</t>
    <phoneticPr fontId="3"/>
  </si>
  <si>
    <t>Px</t>
    <phoneticPr fontId="3"/>
  </si>
  <si>
    <t>Py</t>
    <phoneticPr fontId="3"/>
  </si>
  <si>
    <t>Mz</t>
    <phoneticPr fontId="3"/>
  </si>
  <si>
    <t>(N)</t>
    <phoneticPr fontId="3"/>
  </si>
  <si>
    <t>(N-mm)</t>
    <phoneticPr fontId="3"/>
  </si>
  <si>
    <t>W</t>
    <phoneticPr fontId="3"/>
  </si>
  <si>
    <t>u1</t>
    <phoneticPr fontId="3"/>
  </si>
  <si>
    <t>v1</t>
    <phoneticPr fontId="3"/>
  </si>
  <si>
    <t>theta1</t>
    <phoneticPr fontId="3"/>
  </si>
  <si>
    <t>u2</t>
    <phoneticPr fontId="3"/>
  </si>
  <si>
    <t>v2</t>
    <phoneticPr fontId="3"/>
  </si>
  <si>
    <t>theta2</t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</si>
  <si>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</si>
  <si>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</si>
  <si>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</si>
  <si>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</si>
  <si>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A</t>
    <phoneticPr fontId="3"/>
  </si>
  <si>
    <t>E</t>
    <phoneticPr fontId="3"/>
  </si>
  <si>
    <t>I</t>
    <phoneticPr fontId="3"/>
  </si>
  <si>
    <t>Ua</t>
    <phoneticPr fontId="3"/>
  </si>
  <si>
    <t>Ub</t>
    <phoneticPr fontId="3"/>
  </si>
  <si>
    <t>節点番号</t>
    <rPh sb="0" eb="1">
      <t>セツ</t>
    </rPh>
    <rPh sb="1" eb="2">
      <t>テン</t>
    </rPh>
    <rPh sb="2" eb="4">
      <t>バンゴウ</t>
    </rPh>
    <phoneticPr fontId="3"/>
  </si>
  <si>
    <t>要素番号</t>
    <rPh sb="0" eb="2">
      <t>ヨウソ</t>
    </rPh>
    <rPh sb="2" eb="4">
      <t>バンゴウ</t>
    </rPh>
    <phoneticPr fontId="3"/>
  </si>
  <si>
    <t>Pye1</t>
    <phoneticPr fontId="3"/>
  </si>
  <si>
    <t>Pye2</t>
    <phoneticPr fontId="3"/>
  </si>
  <si>
    <t>Mze1</t>
    <phoneticPr fontId="3"/>
  </si>
  <si>
    <t>Mze2</t>
    <phoneticPr fontId="3"/>
  </si>
  <si>
    <t>(N-m)</t>
    <phoneticPr fontId="3"/>
  </si>
  <si>
    <t>Pxe1</t>
    <phoneticPr fontId="3"/>
  </si>
  <si>
    <t>Pxe2</t>
    <phoneticPr fontId="3"/>
  </si>
  <si>
    <t>(N)</t>
    <phoneticPr fontId="3"/>
  </si>
  <si>
    <t>(MPa)</t>
    <phoneticPr fontId="3"/>
  </si>
  <si>
    <t>(mm^2)</t>
    <phoneticPr fontId="3"/>
  </si>
  <si>
    <t>(mm^4)</t>
    <phoneticPr fontId="3"/>
  </si>
  <si>
    <t>全ポテンシャルエネルギ</t>
    <rPh sb="0" eb="1">
      <t>ゼン</t>
    </rPh>
    <phoneticPr fontId="3"/>
  </si>
  <si>
    <t>←目的セル</t>
    <rPh sb="1" eb="3">
      <t>モクテキ</t>
    </rPh>
    <phoneticPr fontId="3"/>
  </si>
  <si>
    <t>外力の仕事</t>
    <rPh sb="0" eb="2">
      <t>ガイリョク</t>
    </rPh>
    <rPh sb="3" eb="5">
      <t>シゴト</t>
    </rPh>
    <phoneticPr fontId="3"/>
  </si>
  <si>
    <t>合計</t>
    <rPh sb="0" eb="2">
      <t>ゴウケイ</t>
    </rPh>
    <phoneticPr fontId="3"/>
  </si>
  <si>
    <t>歪エネルギ</t>
    <rPh sb="0" eb="1">
      <t>ヒズミ</t>
    </rPh>
    <phoneticPr fontId="3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</si>
  <si>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ヘンイ</t>
    </rPh>
    <phoneticPr fontId="3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</si>
  <si>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2</t>
    </r>
    <rPh sb="0" eb="1">
      <t>セツ</t>
    </rPh>
    <rPh sb="1" eb="2">
      <t>テン</t>
    </rPh>
    <rPh sb="2" eb="4">
      <t>ヘンイ</t>
    </rPh>
    <phoneticPr fontId="3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</si>
  <si>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ザヒョウ</t>
    </rPh>
    <phoneticPr fontId="3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</si>
  <si>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 xml:space="preserve"> 2</t>
    </r>
    <rPh sb="0" eb="1">
      <t>セツ</t>
    </rPh>
    <rPh sb="1" eb="2">
      <t>テン</t>
    </rPh>
    <rPh sb="2" eb="4">
      <t>ザヒョウ</t>
    </rPh>
    <phoneticPr fontId="3"/>
  </si>
  <si>
    <t>方向余弦</t>
    <rPh sb="0" eb="2">
      <t>ホウコウ</t>
    </rPh>
    <rPh sb="2" eb="4">
      <t>ヨゲン</t>
    </rPh>
    <phoneticPr fontId="3"/>
  </si>
  <si>
    <t>長さ</t>
    <rPh sb="0" eb="1">
      <t>ナガ</t>
    </rPh>
    <phoneticPr fontId="3"/>
  </si>
  <si>
    <t>変位関数の係数</t>
    <rPh sb="0" eb="2">
      <t>ヘンイ</t>
    </rPh>
    <rPh sb="2" eb="4">
      <t>カンスウ</t>
    </rPh>
    <rPh sb="5" eb="7">
      <t>ケイスウ</t>
    </rPh>
    <phoneticPr fontId="3"/>
  </si>
  <si>
    <t>変数セル</t>
    <rPh sb="0" eb="2">
      <t>ヘンスウ</t>
    </rPh>
    <phoneticPr fontId="3"/>
  </si>
  <si>
    <t>l'</t>
    <phoneticPr fontId="3"/>
  </si>
  <si>
    <t>Le'</t>
    <phoneticPr fontId="3"/>
  </si>
  <si>
    <t>m'</t>
    <phoneticPr fontId="3"/>
  </si>
  <si>
    <t>theta'e1</t>
    <phoneticPr fontId="3"/>
  </si>
  <si>
    <t>theta'e2</t>
    <phoneticPr fontId="3"/>
  </si>
  <si>
    <t>phi_e</t>
    <phoneticPr fontId="3"/>
  </si>
  <si>
    <r>
      <rPr>
        <sz val="11"/>
        <color theme="1"/>
        <rFont val="ＭＳ Ｐゴシック"/>
        <family val="3"/>
        <charset val="128"/>
      </rPr>
      <t>作成：滝　敏美</t>
    </r>
    <r>
      <rPr>
        <sz val="11"/>
        <color theme="1"/>
        <rFont val="Arial"/>
        <family val="2"/>
      </rPr>
      <t xml:space="preserve"> 2019/05/09</t>
    </r>
    <rPh sb="0" eb="2">
      <t>サクセイ</t>
    </rPh>
    <rPh sb="3" eb="4">
      <t>タキ</t>
    </rPh>
    <rPh sb="5" eb="7">
      <t>トシミ</t>
    </rPh>
    <phoneticPr fontId="3"/>
  </si>
  <si>
    <t>２次元梁　非線形解析ツール</t>
    <rPh sb="1" eb="3">
      <t>ジゲン</t>
    </rPh>
    <rPh sb="3" eb="4">
      <t>ハリ</t>
    </rPh>
    <rPh sb="5" eb="6">
      <t>ヒ</t>
    </rPh>
    <rPh sb="6" eb="8">
      <t>センケイ</t>
    </rPh>
    <rPh sb="8" eb="10">
      <t>カイセキ</t>
    </rPh>
    <phoneticPr fontId="3"/>
  </si>
  <si>
    <t>節点データ</t>
    <rPh sb="0" eb="1">
      <t>セツ</t>
    </rPh>
    <rPh sb="1" eb="2">
      <t>テン</t>
    </rPh>
    <phoneticPr fontId="3"/>
  </si>
  <si>
    <r>
      <rPr>
        <sz val="11"/>
        <color theme="1"/>
        <rFont val="ＭＳ Ｐゴシック"/>
        <family val="3"/>
        <charset val="128"/>
      </rPr>
      <t>入力するセル</t>
    </r>
    <rPh sb="0" eb="2">
      <t>ニュウリョク</t>
    </rPh>
    <phoneticPr fontId="3"/>
  </si>
  <si>
    <t>要素データ</t>
    <rPh sb="0" eb="2">
      <t>ヨウソ</t>
    </rPh>
    <phoneticPr fontId="3"/>
  </si>
  <si>
    <r>
      <t>LOOKUP</t>
    </r>
    <r>
      <rPr>
        <sz val="11"/>
        <color rgb="FFFF0000"/>
        <rFont val="ＭＳ Ｐゴシック"/>
        <family val="3"/>
        <charset val="128"/>
      </rPr>
      <t>関数でデータ作成</t>
    </r>
    <rPh sb="6" eb="8">
      <t>カンスウ</t>
    </rPh>
    <rPh sb="12" eb="14">
      <t>サクセイ</t>
    </rPh>
    <phoneticPr fontId="3"/>
  </si>
  <si>
    <t>節点力（要素座標系）</t>
    <rPh sb="0" eb="1">
      <t>セツ</t>
    </rPh>
    <rPh sb="1" eb="2">
      <t>テン</t>
    </rPh>
    <rPh sb="2" eb="3">
      <t>リョク</t>
    </rPh>
    <rPh sb="4" eb="6">
      <t>ヨウソ</t>
    </rPh>
    <rPh sb="6" eb="8">
      <t>ザヒョウ</t>
    </rPh>
    <rPh sb="8" eb="9">
      <t>ケイ</t>
    </rPh>
    <phoneticPr fontId="3"/>
  </si>
  <si>
    <t>Px1</t>
    <phoneticPr fontId="3"/>
  </si>
  <si>
    <t>Py1</t>
    <phoneticPr fontId="3"/>
  </si>
  <si>
    <t>Px2</t>
    <phoneticPr fontId="3"/>
  </si>
  <si>
    <t>Py2</t>
    <phoneticPr fontId="3"/>
  </si>
  <si>
    <t>節点力（全体座標系）</t>
    <rPh sb="0" eb="1">
      <t>セツ</t>
    </rPh>
    <rPh sb="1" eb="2">
      <t>テン</t>
    </rPh>
    <rPh sb="2" eb="3">
      <t>リョク</t>
    </rPh>
    <rPh sb="4" eb="6">
      <t>ゼンタイ</t>
    </rPh>
    <rPh sb="6" eb="8">
      <t>ザヒョウ</t>
    </rPh>
    <rPh sb="8" eb="9">
      <t>ケイ</t>
    </rPh>
    <phoneticPr fontId="3"/>
  </si>
  <si>
    <t>節点座標</t>
    <rPh sb="0" eb="1">
      <t>セツ</t>
    </rPh>
    <rPh sb="1" eb="2">
      <t>テン</t>
    </rPh>
    <rPh sb="2" eb="4">
      <t>ザヒョウ</t>
    </rPh>
    <phoneticPr fontId="3"/>
  </si>
  <si>
    <t>節点変位</t>
    <rPh sb="0" eb="1">
      <t>セツ</t>
    </rPh>
    <rPh sb="1" eb="2">
      <t>テン</t>
    </rPh>
    <rPh sb="2" eb="4">
      <t>ヘンイ</t>
    </rPh>
    <phoneticPr fontId="3"/>
  </si>
  <si>
    <t>外力</t>
    <rPh sb="0" eb="2">
      <t>ガイリョク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</si>
</sst>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0.0000"/>
    <numFmt numFmtId="178" formatCode="0.000"/>
  </numFmts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5" fillId="5" borderId="0" xfId="0" applyFont="1" applyFill="1">
      <alignment vertical="center"/>
    </xf>
    <xf numFmtId="0" fontId="2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444500</xdr:colOff>
      <xdr:row>21</xdr:row>
      <xdr:rowOff>5562</xdr:rowOff>
    </xdr:from>
    <xdr:to>
      <xdr:col>41</xdr:col>
      <xdr:colOff>346075</xdr:colOff>
      <xdr:row>41</xdr:row>
      <xdr:rowOff>120650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59800" y="4806162"/>
          <a:ext cx="5527675" cy="4687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419100</xdr:colOff>
      <xdr:row>4</xdr:row>
      <xdr:rowOff>114300</xdr:rowOff>
    </xdr:from>
    <xdr:to>
      <xdr:col>23</xdr:col>
      <xdr:colOff>190500</xdr:colOff>
      <xdr:row>21</xdr:row>
      <xdr:rowOff>114300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0" y="800100"/>
          <a:ext cx="5943600" cy="3886200"/>
        </a:xfrm>
        <a:prstGeom prst="rect">
          <a:avLst/>
        </a:prstGeom>
        <a:noFill/>
        <a:ln w="127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419100</xdr:colOff>
      <xdr:row>22</xdr:row>
      <xdr:rowOff>47108</xdr:rowOff>
    </xdr:from>
    <xdr:to>
      <xdr:col>22</xdr:col>
      <xdr:colOff>279400</xdr:colOff>
      <xdr:row>41</xdr:row>
      <xdr:rowOff>38099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0" y="4847708"/>
          <a:ext cx="5346700" cy="4334391"/>
        </a:xfrm>
        <a:prstGeom prst="rect">
          <a:avLst/>
        </a:prstGeom>
        <a:noFill/>
        <a:ln w="127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9"/>
  <sheetViews>
    <sheetView showGridLines="0" tabSelected="1" zoomScale="75" zoomScaleNormal="75" workbookViewId="0">
      <selection activeCell="AE38" sqref="AE38"/>
    </sheetView>
  </sheetViews>
  <sheetFormatPr defaultRowHeight="18" customHeight="1"/>
  <cols>
    <col min="1" max="1" width="6" style="1" customWidth="1"/>
    <col min="2" max="2" width="9.875" style="1" customWidth="1"/>
    <col min="3" max="4" width="9" style="1"/>
    <col min="5" max="5" width="9" style="1" customWidth="1"/>
    <col min="6" max="10" width="9" style="1"/>
    <col min="11" max="11" width="12" style="1" customWidth="1"/>
    <col min="12" max="12" width="7.625" style="1" customWidth="1"/>
    <col min="13" max="13" width="9" style="1" customWidth="1"/>
    <col min="14" max="14" width="6.875" style="1" customWidth="1"/>
    <col min="15" max="25" width="9" style="1"/>
    <col min="26" max="26" width="8.875" style="1" customWidth="1"/>
    <col min="27" max="32" width="7" style="1" customWidth="1"/>
    <col min="33" max="33" width="8.5" style="1" customWidth="1"/>
    <col min="34" max="34" width="8.75" style="1" customWidth="1"/>
    <col min="35" max="35" width="7" style="1" customWidth="1"/>
    <col min="36" max="36" width="8.125" style="1" customWidth="1"/>
    <col min="37" max="37" width="8.625" style="1" customWidth="1"/>
    <col min="38" max="38" width="7.625" style="1" customWidth="1"/>
    <col min="39" max="39" width="8.5" style="1" customWidth="1"/>
    <col min="40" max="40" width="7.5" style="1" customWidth="1"/>
    <col min="41" max="16384" width="9" style="1"/>
  </cols>
  <sheetData>
    <row r="1" spans="1:14" ht="18" customHeight="1">
      <c r="A1" s="3" t="s">
        <v>72</v>
      </c>
      <c r="K1" s="1" t="s">
        <v>71</v>
      </c>
    </row>
    <row r="3" spans="1:14" ht="18" customHeight="1">
      <c r="A3" s="18" t="s">
        <v>73</v>
      </c>
      <c r="K3" s="3"/>
    </row>
    <row r="4" spans="1:14" ht="18" customHeight="1">
      <c r="A4" s="18"/>
      <c r="C4" s="30" t="s">
        <v>83</v>
      </c>
      <c r="D4" s="33"/>
      <c r="E4" s="30" t="s">
        <v>84</v>
      </c>
      <c r="F4" s="37"/>
      <c r="G4" s="31"/>
      <c r="H4" s="30" t="s">
        <v>85</v>
      </c>
      <c r="I4" s="36"/>
      <c r="J4" s="33"/>
      <c r="K4" s="29" t="s">
        <v>54</v>
      </c>
    </row>
    <row r="5" spans="1:14" ht="18" customHeight="1">
      <c r="B5" s="9" t="s">
        <v>39</v>
      </c>
      <c r="C5" s="10" t="s">
        <v>0</v>
      </c>
      <c r="D5" s="10" t="s">
        <v>1</v>
      </c>
      <c r="E5" s="10" t="s">
        <v>13</v>
      </c>
      <c r="F5" s="10" t="s">
        <v>14</v>
      </c>
      <c r="G5" s="10" t="s">
        <v>15</v>
      </c>
      <c r="H5" s="10" t="s">
        <v>18</v>
      </c>
      <c r="I5" s="10" t="s">
        <v>19</v>
      </c>
      <c r="J5" s="10" t="s">
        <v>20</v>
      </c>
      <c r="K5" s="10" t="s">
        <v>23</v>
      </c>
    </row>
    <row r="6" spans="1:14" ht="18" customHeight="1">
      <c r="B6" s="8"/>
      <c r="C6" s="8" t="s">
        <v>8</v>
      </c>
      <c r="D6" s="8" t="s">
        <v>9</v>
      </c>
      <c r="E6" s="8" t="s">
        <v>9</v>
      </c>
      <c r="F6" s="8" t="s">
        <v>9</v>
      </c>
      <c r="G6" s="8" t="s">
        <v>17</v>
      </c>
      <c r="H6" s="8" t="s">
        <v>21</v>
      </c>
      <c r="I6" s="8" t="s">
        <v>21</v>
      </c>
      <c r="J6" s="8" t="s">
        <v>22</v>
      </c>
      <c r="K6" s="8" t="s">
        <v>22</v>
      </c>
      <c r="M6" s="14"/>
      <c r="N6" s="19" t="s">
        <v>74</v>
      </c>
    </row>
    <row r="7" spans="1:14" ht="18" customHeight="1">
      <c r="A7" s="28">
        <v>1</v>
      </c>
      <c r="B7" s="6">
        <v>1</v>
      </c>
      <c r="C7" s="6">
        <v>0</v>
      </c>
      <c r="D7" s="6">
        <v>0</v>
      </c>
      <c r="E7" s="6">
        <v>0</v>
      </c>
      <c r="F7" s="6">
        <v>0</v>
      </c>
      <c r="G7" s="13">
        <v>2.5916015732175928</v>
      </c>
      <c r="H7" s="6"/>
      <c r="I7" s="6"/>
      <c r="J7" s="6"/>
      <c r="K7" s="16">
        <f>E7*H7+F7*I7+G7*J7</f>
        <v>0</v>
      </c>
      <c r="M7" s="2"/>
      <c r="N7" s="3" t="s">
        <v>64</v>
      </c>
    </row>
    <row r="8" spans="1:14" ht="18" customHeight="1">
      <c r="A8" s="28">
        <v>2</v>
      </c>
      <c r="B8" s="6">
        <v>2</v>
      </c>
      <c r="C8" s="6">
        <v>50</v>
      </c>
      <c r="D8" s="6">
        <v>0</v>
      </c>
      <c r="E8" s="25">
        <v>-92.456919385972697</v>
      </c>
      <c r="F8" s="25">
        <v>26.412240253283247</v>
      </c>
      <c r="G8" s="13">
        <v>2.5720518557456669</v>
      </c>
      <c r="H8" s="6"/>
      <c r="I8" s="6"/>
      <c r="J8" s="6"/>
      <c r="K8" s="16">
        <f t="shared" ref="K8:K27" si="0">E8*H8+F8*I8+G8*J8</f>
        <v>0</v>
      </c>
    </row>
    <row r="9" spans="1:14" ht="18" customHeight="1">
      <c r="A9" s="28">
        <v>3</v>
      </c>
      <c r="B9" s="6">
        <v>3</v>
      </c>
      <c r="C9" s="6">
        <v>100</v>
      </c>
      <c r="D9" s="6">
        <v>0</v>
      </c>
      <c r="E9" s="25">
        <v>-183.83744170158823</v>
      </c>
      <c r="F9" s="25">
        <v>54.480797717024494</v>
      </c>
      <c r="G9" s="13">
        <v>2.5121767453764825</v>
      </c>
      <c r="H9" s="6"/>
      <c r="I9" s="6"/>
      <c r="J9" s="6"/>
      <c r="K9" s="16">
        <f t="shared" si="0"/>
        <v>0</v>
      </c>
    </row>
    <row r="10" spans="1:14" ht="18" customHeight="1">
      <c r="A10" s="28">
        <v>4</v>
      </c>
      <c r="B10" s="6">
        <v>4</v>
      </c>
      <c r="C10" s="6">
        <v>150</v>
      </c>
      <c r="D10" s="6">
        <v>0</v>
      </c>
      <c r="E10" s="25">
        <v>-272.7967690168166</v>
      </c>
      <c r="F10" s="25">
        <v>85.823280040066493</v>
      </c>
      <c r="G10" s="13">
        <v>2.4083272337888872</v>
      </c>
      <c r="H10" s="6"/>
      <c r="I10" s="6"/>
      <c r="J10" s="6"/>
      <c r="K10" s="16">
        <f t="shared" si="0"/>
        <v>0</v>
      </c>
    </row>
    <row r="11" spans="1:14" ht="18" customHeight="1">
      <c r="A11" s="28">
        <v>5</v>
      </c>
      <c r="B11" s="6">
        <v>5</v>
      </c>
      <c r="C11" s="6">
        <v>200</v>
      </c>
      <c r="D11" s="6">
        <v>0</v>
      </c>
      <c r="E11" s="25">
        <v>-357.42863002585295</v>
      </c>
      <c r="F11" s="25">
        <v>121.88980733346234</v>
      </c>
      <c r="G11" s="13">
        <v>2.2545827541159849</v>
      </c>
      <c r="H11" s="6"/>
      <c r="I11" s="6"/>
      <c r="J11" s="6"/>
      <c r="K11" s="16">
        <f t="shared" si="0"/>
        <v>0</v>
      </c>
    </row>
    <row r="12" spans="1:14" ht="18" customHeight="1">
      <c r="A12" s="28">
        <v>6</v>
      </c>
      <c r="B12" s="6">
        <v>6</v>
      </c>
      <c r="C12" s="6">
        <v>250</v>
      </c>
      <c r="D12" s="6">
        <v>0</v>
      </c>
      <c r="E12" s="25">
        <v>-434.96708609459154</v>
      </c>
      <c r="F12" s="25">
        <v>163.62421370716248</v>
      </c>
      <c r="G12" s="13">
        <v>2.043249363572285</v>
      </c>
      <c r="H12" s="6"/>
      <c r="I12" s="6"/>
      <c r="J12" s="6"/>
      <c r="K12" s="16">
        <f t="shared" si="0"/>
        <v>0</v>
      </c>
    </row>
    <row r="13" spans="1:14" ht="18" customHeight="1">
      <c r="A13" s="28">
        <v>7</v>
      </c>
      <c r="B13" s="6">
        <v>7</v>
      </c>
      <c r="C13" s="6">
        <v>300</v>
      </c>
      <c r="D13" s="6">
        <v>0</v>
      </c>
      <c r="E13" s="25">
        <v>-501.6279295413047</v>
      </c>
      <c r="F13" s="25">
        <v>210.76754125424938</v>
      </c>
      <c r="G13" s="13">
        <v>1.7661271581465414</v>
      </c>
      <c r="H13" s="6"/>
      <c r="I13" s="6"/>
      <c r="J13" s="6"/>
      <c r="K13" s="16">
        <f t="shared" si="0"/>
        <v>0</v>
      </c>
    </row>
    <row r="14" spans="1:14" ht="18" customHeight="1">
      <c r="A14" s="28">
        <v>8</v>
      </c>
      <c r="B14" s="6">
        <v>8</v>
      </c>
      <c r="C14" s="6">
        <v>350</v>
      </c>
      <c r="D14" s="6">
        <v>0</v>
      </c>
      <c r="E14" s="25">
        <v>-552.9772220737625</v>
      </c>
      <c r="F14" s="25">
        <v>260.74939548416501</v>
      </c>
      <c r="G14" s="13">
        <v>1.4171116371041621</v>
      </c>
      <c r="H14" s="6"/>
      <c r="I14" s="6"/>
      <c r="J14" s="6"/>
      <c r="K14" s="16">
        <f t="shared" si="0"/>
        <v>0</v>
      </c>
    </row>
    <row r="15" spans="1:14" ht="18" customHeight="1">
      <c r="A15" s="28">
        <v>9</v>
      </c>
      <c r="B15" s="6">
        <v>9</v>
      </c>
      <c r="C15" s="6">
        <v>400</v>
      </c>
      <c r="D15" s="6">
        <v>0</v>
      </c>
      <c r="E15" s="25">
        <v>-585.44596334534344</v>
      </c>
      <c r="F15" s="25">
        <v>307.57432248623968</v>
      </c>
      <c r="G15" s="13">
        <v>0.99643760404494519</v>
      </c>
      <c r="H15" s="6"/>
      <c r="I15" s="6"/>
      <c r="J15" s="6"/>
      <c r="K15" s="16">
        <f t="shared" si="0"/>
        <v>0</v>
      </c>
    </row>
    <row r="16" spans="1:14" ht="18" customHeight="1">
      <c r="A16" s="28">
        <v>10</v>
      </c>
      <c r="B16" s="6">
        <v>10</v>
      </c>
      <c r="C16" s="6">
        <v>450</v>
      </c>
      <c r="D16" s="6">
        <v>0</v>
      </c>
      <c r="E16" s="25">
        <v>-599.21462103224769</v>
      </c>
      <c r="F16" s="25">
        <v>342.02896364309504</v>
      </c>
      <c r="G16" s="13">
        <v>0.51559751855807856</v>
      </c>
      <c r="H16" s="6"/>
      <c r="I16" s="6"/>
      <c r="J16" s="6"/>
      <c r="K16" s="16">
        <f t="shared" si="0"/>
        <v>0</v>
      </c>
    </row>
    <row r="17" spans="1:11" ht="18" customHeight="1">
      <c r="A17" s="28">
        <v>11</v>
      </c>
      <c r="B17" s="6">
        <v>11</v>
      </c>
      <c r="C17" s="6">
        <v>500</v>
      </c>
      <c r="D17" s="6">
        <v>0</v>
      </c>
      <c r="E17" s="25">
        <v>-600.88781557848426</v>
      </c>
      <c r="F17" s="25">
        <v>354.84677601272773</v>
      </c>
      <c r="G17" s="13">
        <v>-2.3549682341677394E-4</v>
      </c>
      <c r="H17" s="6"/>
      <c r="I17" s="6"/>
      <c r="J17" s="6"/>
      <c r="K17" s="16">
        <f t="shared" si="0"/>
        <v>0</v>
      </c>
    </row>
    <row r="18" spans="1:11" ht="18" customHeight="1">
      <c r="A18" s="28">
        <v>12</v>
      </c>
      <c r="B18" s="6">
        <v>12</v>
      </c>
      <c r="C18" s="6">
        <v>550</v>
      </c>
      <c r="D18" s="6">
        <v>0</v>
      </c>
      <c r="E18" s="25">
        <v>-602.56705427346685</v>
      </c>
      <c r="F18" s="25">
        <v>342.00619747335827</v>
      </c>
      <c r="G18" s="13">
        <v>-0.5160637073655443</v>
      </c>
      <c r="H18" s="6"/>
      <c r="I18" s="6"/>
      <c r="J18" s="6"/>
      <c r="K18" s="16">
        <f t="shared" si="0"/>
        <v>0</v>
      </c>
    </row>
    <row r="19" spans="1:11" ht="18" customHeight="1">
      <c r="A19" s="28">
        <v>13</v>
      </c>
      <c r="B19" s="6">
        <v>13</v>
      </c>
      <c r="C19" s="6">
        <v>600</v>
      </c>
      <c r="D19" s="6">
        <v>0</v>
      </c>
      <c r="E19" s="25">
        <v>-616.35129690700114</v>
      </c>
      <c r="F19" s="25">
        <v>307.53517528921833</v>
      </c>
      <c r="G19" s="13">
        <v>-0.99687258287579938</v>
      </c>
      <c r="H19" s="6"/>
      <c r="I19" s="6"/>
      <c r="J19" s="6"/>
      <c r="K19" s="16">
        <f t="shared" si="0"/>
        <v>0</v>
      </c>
    </row>
    <row r="20" spans="1:11" ht="18" customHeight="1">
      <c r="A20" s="28">
        <v>14</v>
      </c>
      <c r="B20" s="6">
        <v>14</v>
      </c>
      <c r="C20" s="6">
        <v>650</v>
      </c>
      <c r="D20" s="6">
        <v>0</v>
      </c>
      <c r="E20" s="25">
        <v>-648.83935389697808</v>
      </c>
      <c r="F20" s="25">
        <v>260.70301945293232</v>
      </c>
      <c r="G20" s="13">
        <v>-1.4175003823676045</v>
      </c>
      <c r="H20" s="6"/>
      <c r="I20" s="6"/>
      <c r="J20" s="6"/>
      <c r="K20" s="16">
        <f t="shared" si="0"/>
        <v>0</v>
      </c>
    </row>
    <row r="21" spans="1:11" ht="18" customHeight="1">
      <c r="A21" s="28">
        <v>15</v>
      </c>
      <c r="B21" s="6">
        <v>15</v>
      </c>
      <c r="C21" s="6">
        <v>700</v>
      </c>
      <c r="D21" s="6">
        <v>0</v>
      </c>
      <c r="E21" s="25">
        <v>-700.206830787032</v>
      </c>
      <c r="F21" s="25">
        <v>210.72165961051115</v>
      </c>
      <c r="G21" s="13">
        <v>-1.766465706488924</v>
      </c>
      <c r="H21" s="6"/>
      <c r="I21" s="6"/>
      <c r="J21" s="6"/>
      <c r="K21" s="16">
        <f t="shared" si="0"/>
        <v>0</v>
      </c>
    </row>
    <row r="22" spans="1:11" ht="18" customHeight="1">
      <c r="A22" s="28">
        <v>16</v>
      </c>
      <c r="B22" s="6">
        <v>16</v>
      </c>
      <c r="C22" s="6">
        <v>750</v>
      </c>
      <c r="D22" s="6">
        <v>0</v>
      </c>
      <c r="E22" s="25">
        <v>-766.88251796054794</v>
      </c>
      <c r="F22" s="25">
        <v>163.58357931543432</v>
      </c>
      <c r="G22" s="13">
        <v>-2.0435416081933027</v>
      </c>
      <c r="H22" s="6"/>
      <c r="I22" s="6"/>
      <c r="J22" s="6"/>
      <c r="K22" s="16">
        <f t="shared" si="0"/>
        <v>0</v>
      </c>
    </row>
    <row r="23" spans="1:11" ht="18" customHeight="1">
      <c r="A23" s="28">
        <v>17</v>
      </c>
      <c r="B23" s="6">
        <v>17</v>
      </c>
      <c r="C23" s="6">
        <v>800</v>
      </c>
      <c r="D23" s="6">
        <v>0</v>
      </c>
      <c r="E23" s="25">
        <v>-844.432336721811</v>
      </c>
      <c r="F23" s="25">
        <v>121.85667047706735</v>
      </c>
      <c r="G23" s="13">
        <v>-2.2548370959034401</v>
      </c>
      <c r="H23" s="6"/>
      <c r="I23" s="6"/>
      <c r="J23" s="6"/>
      <c r="K23" s="16">
        <f t="shared" si="0"/>
        <v>0</v>
      </c>
    </row>
    <row r="24" spans="1:11" ht="18" customHeight="1">
      <c r="A24" s="28">
        <v>18</v>
      </c>
      <c r="B24" s="6">
        <v>18</v>
      </c>
      <c r="C24" s="6">
        <v>850</v>
      </c>
      <c r="D24" s="6">
        <v>0</v>
      </c>
      <c r="E24" s="25">
        <v>-929.07282833078716</v>
      </c>
      <c r="F24" s="25">
        <v>85.798432100795978</v>
      </c>
      <c r="G24" s="13">
        <v>-2.4085533758444115</v>
      </c>
      <c r="H24" s="6"/>
      <c r="I24" s="6"/>
      <c r="J24" s="6"/>
      <c r="K24" s="16">
        <f t="shared" si="0"/>
        <v>0</v>
      </c>
    </row>
    <row r="25" spans="1:11" ht="18" customHeight="1">
      <c r="A25" s="28">
        <v>19</v>
      </c>
      <c r="B25" s="6">
        <v>19</v>
      </c>
      <c r="C25" s="6">
        <v>900</v>
      </c>
      <c r="D25" s="6">
        <v>0</v>
      </c>
      <c r="E25" s="25">
        <v>-1018.0389103566011</v>
      </c>
      <c r="F25" s="25">
        <v>54.464350035526138</v>
      </c>
      <c r="G25" s="13">
        <v>-2.5123830900752497</v>
      </c>
      <c r="H25" s="6"/>
      <c r="I25" s="6"/>
      <c r="J25" s="6"/>
      <c r="K25" s="16">
        <f t="shared" si="0"/>
        <v>0</v>
      </c>
    </row>
    <row r="26" spans="1:11" ht="18" customHeight="1">
      <c r="A26" s="28">
        <v>20</v>
      </c>
      <c r="B26" s="6">
        <v>20</v>
      </c>
      <c r="C26" s="6">
        <v>950</v>
      </c>
      <c r="D26" s="6">
        <v>0</v>
      </c>
      <c r="E26" s="25">
        <v>-1109.4250430377519</v>
      </c>
      <c r="F26" s="25">
        <v>26.404066389446015</v>
      </c>
      <c r="G26" s="13">
        <v>-2.5722467523920232</v>
      </c>
      <c r="H26" s="6"/>
      <c r="I26" s="6"/>
      <c r="J26" s="6"/>
      <c r="K26" s="16">
        <f t="shared" si="0"/>
        <v>0</v>
      </c>
    </row>
    <row r="27" spans="1:11" ht="18" customHeight="1">
      <c r="A27" s="28">
        <v>21</v>
      </c>
      <c r="B27" s="6">
        <v>21</v>
      </c>
      <c r="C27" s="6">
        <v>1000</v>
      </c>
      <c r="D27" s="6">
        <v>0</v>
      </c>
      <c r="E27" s="25">
        <v>-1201.8870455376093</v>
      </c>
      <c r="F27" s="6">
        <v>0</v>
      </c>
      <c r="G27" s="13">
        <v>-2.5917929043111423</v>
      </c>
      <c r="H27" s="6">
        <v>-63.587090848271103</v>
      </c>
      <c r="I27" s="6"/>
      <c r="J27" s="6"/>
      <c r="K27" s="16">
        <f t="shared" si="0"/>
        <v>76424.500753960107</v>
      </c>
    </row>
    <row r="28" spans="1:11" ht="18" customHeight="1">
      <c r="A28" s="28">
        <v>22</v>
      </c>
      <c r="B28" s="6"/>
      <c r="C28" s="6"/>
      <c r="D28" s="6"/>
      <c r="E28" s="6"/>
      <c r="F28" s="6"/>
      <c r="G28" s="6"/>
      <c r="H28" s="6"/>
      <c r="I28" s="6"/>
      <c r="J28" s="6"/>
      <c r="K28" s="16"/>
    </row>
    <row r="29" spans="1:11" ht="18" customHeight="1">
      <c r="A29" s="28">
        <v>23</v>
      </c>
      <c r="B29" s="6"/>
      <c r="C29" s="6"/>
      <c r="D29" s="6"/>
      <c r="E29" s="6"/>
      <c r="F29" s="6"/>
      <c r="G29" s="6"/>
      <c r="H29" s="6"/>
      <c r="I29" s="6"/>
      <c r="J29" s="6"/>
      <c r="K29" s="16"/>
    </row>
    <row r="30" spans="1:11" ht="18" customHeight="1">
      <c r="A30" s="28">
        <v>24</v>
      </c>
      <c r="B30" s="6"/>
      <c r="C30" s="6"/>
      <c r="D30" s="6"/>
      <c r="E30" s="6"/>
      <c r="F30" s="6"/>
      <c r="G30" s="6"/>
      <c r="H30" s="6"/>
      <c r="I30" s="6"/>
      <c r="J30" s="6"/>
      <c r="K30" s="16"/>
    </row>
    <row r="31" spans="1:11" ht="18" customHeight="1">
      <c r="A31" s="28">
        <v>25</v>
      </c>
      <c r="B31" s="6"/>
      <c r="C31" s="6"/>
      <c r="D31" s="6"/>
      <c r="E31" s="6"/>
      <c r="F31" s="6"/>
      <c r="G31" s="6"/>
      <c r="H31" s="6"/>
      <c r="I31" s="6"/>
      <c r="J31" s="6"/>
      <c r="K31" s="16"/>
    </row>
    <row r="32" spans="1:11" ht="18" customHeight="1">
      <c r="A32" s="28">
        <v>26</v>
      </c>
      <c r="B32" s="6"/>
      <c r="C32" s="6"/>
      <c r="D32" s="6"/>
      <c r="E32" s="6"/>
      <c r="F32" s="6"/>
      <c r="G32" s="6"/>
      <c r="H32" s="6"/>
      <c r="I32" s="6"/>
      <c r="J32" s="6"/>
      <c r="K32" s="16"/>
    </row>
    <row r="33" spans="1:50" ht="18" customHeight="1">
      <c r="A33" s="28">
        <v>27</v>
      </c>
      <c r="B33" s="6"/>
      <c r="C33" s="6"/>
      <c r="D33" s="6"/>
      <c r="E33" s="6"/>
      <c r="F33" s="6"/>
      <c r="G33" s="6"/>
      <c r="H33" s="6"/>
      <c r="I33" s="6"/>
      <c r="J33" s="6"/>
      <c r="K33" s="16"/>
    </row>
    <row r="34" spans="1:50" ht="18" customHeight="1">
      <c r="A34" s="28">
        <v>28</v>
      </c>
      <c r="B34" s="6"/>
      <c r="C34" s="6"/>
      <c r="D34" s="6"/>
      <c r="E34" s="6"/>
      <c r="F34" s="6"/>
      <c r="G34" s="6"/>
      <c r="H34" s="6"/>
      <c r="I34" s="6"/>
      <c r="J34" s="6"/>
      <c r="K34" s="16"/>
    </row>
    <row r="35" spans="1:50" ht="18" customHeight="1">
      <c r="A35" s="28">
        <v>29</v>
      </c>
      <c r="B35" s="6"/>
      <c r="C35" s="6"/>
      <c r="D35" s="6"/>
      <c r="E35" s="6"/>
      <c r="F35" s="6"/>
      <c r="G35" s="6"/>
      <c r="H35" s="6"/>
      <c r="I35" s="6"/>
      <c r="J35" s="6"/>
      <c r="K35" s="16"/>
    </row>
    <row r="36" spans="1:50" ht="18" customHeight="1">
      <c r="A36" s="28">
        <v>30</v>
      </c>
      <c r="B36" s="6"/>
      <c r="C36" s="6"/>
      <c r="D36" s="6"/>
      <c r="E36" s="6"/>
      <c r="F36" s="6"/>
      <c r="G36" s="6"/>
      <c r="H36" s="6"/>
      <c r="I36" s="6"/>
      <c r="J36" s="6"/>
      <c r="K36" s="16"/>
    </row>
    <row r="37" spans="1:50" ht="18" customHeight="1">
      <c r="A37" s="28">
        <v>31</v>
      </c>
      <c r="B37" s="6"/>
      <c r="C37" s="6"/>
      <c r="D37" s="6"/>
      <c r="E37" s="6"/>
      <c r="F37" s="6"/>
      <c r="G37" s="6"/>
      <c r="H37" s="6"/>
      <c r="I37" s="6"/>
      <c r="J37" s="6"/>
      <c r="K37" s="16"/>
    </row>
    <row r="38" spans="1:50" ht="18" customHeight="1">
      <c r="A38" s="28">
        <v>32</v>
      </c>
      <c r="B38" s="6"/>
      <c r="C38" s="6"/>
      <c r="D38" s="6"/>
      <c r="E38" s="6"/>
      <c r="F38" s="6"/>
      <c r="G38" s="6"/>
      <c r="H38" s="6"/>
      <c r="I38" s="6"/>
      <c r="J38" s="6"/>
      <c r="K38" s="16"/>
    </row>
    <row r="39" spans="1:50" ht="18" customHeight="1">
      <c r="A39" s="28">
        <v>33</v>
      </c>
      <c r="B39" s="6"/>
      <c r="C39" s="6"/>
      <c r="D39" s="6"/>
      <c r="E39" s="6"/>
      <c r="F39" s="6"/>
      <c r="G39" s="6"/>
      <c r="H39" s="6"/>
      <c r="I39" s="6"/>
      <c r="J39" s="6"/>
      <c r="K39" s="16"/>
      <c r="M39" s="3" t="s">
        <v>52</v>
      </c>
    </row>
    <row r="40" spans="1:50" ht="18" customHeight="1">
      <c r="B40" s="5"/>
      <c r="C40" s="5"/>
      <c r="D40" s="5"/>
      <c r="E40" s="5"/>
      <c r="F40" s="5"/>
      <c r="G40" s="5"/>
      <c r="H40" s="5"/>
      <c r="I40" s="5"/>
      <c r="J40" s="4" t="s">
        <v>55</v>
      </c>
      <c r="K40" s="16">
        <f>SUM(K7:K39)</f>
        <v>76424.500753960107</v>
      </c>
      <c r="M40" s="11">
        <f>AE79+AF79-K40</f>
        <v>-35261.282277124861</v>
      </c>
      <c r="N40" s="3" t="s">
        <v>53</v>
      </c>
    </row>
    <row r="41" spans="1:50" ht="18" customHeight="1">
      <c r="B41" s="5"/>
      <c r="C41" s="5"/>
      <c r="D41" s="5"/>
      <c r="E41" s="5"/>
      <c r="F41" s="5"/>
      <c r="G41" s="5"/>
      <c r="H41" s="5"/>
      <c r="I41" s="5"/>
      <c r="J41" s="4"/>
      <c r="K41" s="12"/>
      <c r="N41" s="3"/>
    </row>
    <row r="42" spans="1:50" ht="18" customHeight="1">
      <c r="B42" s="5"/>
      <c r="C42" s="5"/>
      <c r="D42" s="5"/>
      <c r="E42" s="5"/>
      <c r="F42" s="5"/>
      <c r="G42" s="5"/>
      <c r="H42" s="5"/>
      <c r="I42" s="5"/>
      <c r="J42" s="4"/>
      <c r="K42" s="12"/>
      <c r="N42" s="3"/>
    </row>
    <row r="43" spans="1:50" ht="18" customHeight="1">
      <c r="A43" s="18" t="s">
        <v>75</v>
      </c>
      <c r="C43" s="5"/>
      <c r="D43" s="5"/>
      <c r="E43" s="5"/>
      <c r="F43" s="5"/>
      <c r="G43" s="5"/>
      <c r="H43" s="20" t="s">
        <v>76</v>
      </c>
      <c r="I43" s="21"/>
      <c r="J43" s="22"/>
      <c r="K43" s="23"/>
      <c r="N43" s="3"/>
    </row>
    <row r="44" spans="1:50" ht="18" customHeight="1">
      <c r="H44" s="32" t="s">
        <v>59</v>
      </c>
      <c r="I44" s="33"/>
      <c r="J44" s="34" t="s">
        <v>60</v>
      </c>
      <c r="K44" s="34"/>
      <c r="L44" s="15" t="s">
        <v>62</v>
      </c>
      <c r="M44" s="35" t="s">
        <v>61</v>
      </c>
      <c r="N44" s="34"/>
      <c r="O44" s="34" t="s">
        <v>57</v>
      </c>
      <c r="P44" s="34"/>
      <c r="Q44" s="34"/>
      <c r="R44" s="32" t="s">
        <v>58</v>
      </c>
      <c r="S44" s="36"/>
      <c r="T44" s="33"/>
      <c r="U44" s="15" t="s">
        <v>62</v>
      </c>
      <c r="V44" s="30" t="s">
        <v>61</v>
      </c>
      <c r="W44" s="31"/>
      <c r="X44" s="32" t="s">
        <v>57</v>
      </c>
      <c r="Y44" s="36"/>
      <c r="Z44" s="33"/>
      <c r="AA44" s="30" t="s">
        <v>63</v>
      </c>
      <c r="AB44" s="37"/>
      <c r="AC44" s="37"/>
      <c r="AD44" s="31"/>
      <c r="AE44" s="35" t="s">
        <v>56</v>
      </c>
      <c r="AF44" s="35"/>
      <c r="AG44" s="35" t="s">
        <v>77</v>
      </c>
      <c r="AH44" s="34"/>
      <c r="AI44" s="34"/>
      <c r="AJ44" s="34"/>
      <c r="AK44" s="34"/>
      <c r="AL44" s="34"/>
      <c r="AM44" s="30" t="s">
        <v>82</v>
      </c>
      <c r="AN44" s="36"/>
      <c r="AO44" s="36"/>
      <c r="AP44" s="33"/>
    </row>
    <row r="45" spans="1:50" ht="18" customHeight="1">
      <c r="B45" s="9" t="s">
        <v>40</v>
      </c>
      <c r="C45" s="10" t="s">
        <v>2</v>
      </c>
      <c r="D45" s="10" t="s">
        <v>3</v>
      </c>
      <c r="E45" s="10" t="s">
        <v>35</v>
      </c>
      <c r="F45" s="10" t="s">
        <v>34</v>
      </c>
      <c r="G45" s="10" t="s">
        <v>36</v>
      </c>
      <c r="H45" s="10" t="s">
        <v>4</v>
      </c>
      <c r="I45" s="10" t="s">
        <v>5</v>
      </c>
      <c r="J45" s="10" t="s">
        <v>6</v>
      </c>
      <c r="K45" s="10" t="s">
        <v>7</v>
      </c>
      <c r="L45" s="10" t="s">
        <v>10</v>
      </c>
      <c r="M45" s="10" t="s">
        <v>11</v>
      </c>
      <c r="N45" s="10" t="s">
        <v>12</v>
      </c>
      <c r="O45" s="10" t="s">
        <v>24</v>
      </c>
      <c r="P45" s="10" t="s">
        <v>25</v>
      </c>
      <c r="Q45" s="10" t="s">
        <v>26</v>
      </c>
      <c r="R45" s="10" t="s">
        <v>27</v>
      </c>
      <c r="S45" s="10" t="s">
        <v>28</v>
      </c>
      <c r="T45" s="10" t="s">
        <v>29</v>
      </c>
      <c r="U45" s="10" t="s">
        <v>66</v>
      </c>
      <c r="V45" s="10" t="s">
        <v>65</v>
      </c>
      <c r="W45" s="10" t="s">
        <v>67</v>
      </c>
      <c r="X45" s="10" t="s">
        <v>70</v>
      </c>
      <c r="Y45" s="10" t="s">
        <v>68</v>
      </c>
      <c r="Z45" s="10" t="s">
        <v>69</v>
      </c>
      <c r="AA45" s="10" t="s">
        <v>30</v>
      </c>
      <c r="AB45" s="10" t="s">
        <v>31</v>
      </c>
      <c r="AC45" s="10" t="s">
        <v>32</v>
      </c>
      <c r="AD45" s="10" t="s">
        <v>33</v>
      </c>
      <c r="AE45" s="10" t="s">
        <v>37</v>
      </c>
      <c r="AF45" s="10" t="s">
        <v>38</v>
      </c>
      <c r="AG45" s="10" t="s">
        <v>46</v>
      </c>
      <c r="AH45" s="10" t="s">
        <v>47</v>
      </c>
      <c r="AI45" s="10" t="s">
        <v>41</v>
      </c>
      <c r="AJ45" s="10" t="s">
        <v>42</v>
      </c>
      <c r="AK45" s="10" t="s">
        <v>43</v>
      </c>
      <c r="AL45" s="10" t="s">
        <v>44</v>
      </c>
      <c r="AM45" s="10" t="s">
        <v>78</v>
      </c>
      <c r="AN45" s="10" t="s">
        <v>79</v>
      </c>
      <c r="AO45" s="10" t="s">
        <v>80</v>
      </c>
      <c r="AP45" s="10" t="s">
        <v>81</v>
      </c>
      <c r="AR45" s="5"/>
      <c r="AS45" s="5"/>
      <c r="AT45" s="5"/>
      <c r="AU45" s="5"/>
      <c r="AV45" s="5"/>
      <c r="AW45" s="5"/>
      <c r="AX45" s="5"/>
    </row>
    <row r="46" spans="1:50" ht="18" customHeight="1">
      <c r="B46" s="8"/>
      <c r="C46" s="8"/>
      <c r="D46" s="8"/>
      <c r="E46" s="8" t="s">
        <v>49</v>
      </c>
      <c r="F46" s="8" t="s">
        <v>50</v>
      </c>
      <c r="G46" s="8" t="s">
        <v>51</v>
      </c>
      <c r="H46" s="8" t="s">
        <v>9</v>
      </c>
      <c r="I46" s="8" t="s">
        <v>9</v>
      </c>
      <c r="J46" s="8" t="s">
        <v>9</v>
      </c>
      <c r="K46" s="8" t="s">
        <v>9</v>
      </c>
      <c r="L46" s="8" t="s">
        <v>9</v>
      </c>
      <c r="M46" s="8"/>
      <c r="N46" s="8"/>
      <c r="O46" s="8" t="s">
        <v>9</v>
      </c>
      <c r="P46" s="8" t="s">
        <v>9</v>
      </c>
      <c r="Q46" s="8" t="s">
        <v>16</v>
      </c>
      <c r="R46" s="8" t="s">
        <v>9</v>
      </c>
      <c r="S46" s="8" t="s">
        <v>9</v>
      </c>
      <c r="T46" s="8" t="s">
        <v>16</v>
      </c>
      <c r="U46" s="8" t="s">
        <v>8</v>
      </c>
      <c r="V46" s="8"/>
      <c r="W46" s="8"/>
      <c r="X46" s="8" t="s">
        <v>16</v>
      </c>
      <c r="Y46" s="8" t="s">
        <v>16</v>
      </c>
      <c r="Z46" s="8" t="s">
        <v>16</v>
      </c>
      <c r="AA46" s="8"/>
      <c r="AB46" s="8"/>
      <c r="AC46" s="8"/>
      <c r="AD46" s="8"/>
      <c r="AE46" s="8" t="s">
        <v>22</v>
      </c>
      <c r="AF46" s="8" t="s">
        <v>22</v>
      </c>
      <c r="AG46" s="8" t="s">
        <v>48</v>
      </c>
      <c r="AH46" s="8" t="s">
        <v>48</v>
      </c>
      <c r="AI46" s="8" t="s">
        <v>48</v>
      </c>
      <c r="AJ46" s="8" t="s">
        <v>48</v>
      </c>
      <c r="AK46" s="8" t="s">
        <v>45</v>
      </c>
      <c r="AL46" s="8" t="s">
        <v>45</v>
      </c>
      <c r="AM46" s="8" t="s">
        <v>48</v>
      </c>
      <c r="AN46" s="8" t="s">
        <v>48</v>
      </c>
      <c r="AO46" s="8" t="s">
        <v>48</v>
      </c>
      <c r="AP46" s="8" t="s">
        <v>48</v>
      </c>
      <c r="AR46" s="5"/>
      <c r="AS46" s="5"/>
      <c r="AT46" s="5"/>
      <c r="AU46" s="5"/>
      <c r="AV46" s="5"/>
      <c r="AW46" s="5"/>
      <c r="AX46" s="5"/>
    </row>
    <row r="47" spans="1:50" ht="18" customHeight="1">
      <c r="A47" s="28">
        <v>1</v>
      </c>
      <c r="B47" s="6">
        <v>1</v>
      </c>
      <c r="C47" s="6">
        <v>1</v>
      </c>
      <c r="D47" s="6">
        <v>2</v>
      </c>
      <c r="E47" s="6">
        <v>70000</v>
      </c>
      <c r="F47" s="6">
        <f>PI()*5^2/4</f>
        <v>19.634954084936208</v>
      </c>
      <c r="G47" s="6">
        <f>PI()*5^4/64</f>
        <v>30.679615757712824</v>
      </c>
      <c r="H47" s="24">
        <f t="shared" ref="H47:H66" si="1">LOOKUP(C47,$B$7:$B$39,$C$7:$C$39)</f>
        <v>0</v>
      </c>
      <c r="I47" s="24">
        <f t="shared" ref="I47:I66" si="2">LOOKUP(C47,$B$7:$B$39,$D$7:$D$39)</f>
        <v>0</v>
      </c>
      <c r="J47" s="24">
        <f t="shared" ref="J47:J66" si="3">LOOKUP(D47,$B$7:$B$39,$C$7:$C$39)</f>
        <v>50</v>
      </c>
      <c r="K47" s="24">
        <f t="shared" ref="K47:K66" si="4">LOOKUP(D47,$B$7:$B$39,$D$7:$D$39)</f>
        <v>0</v>
      </c>
      <c r="L47" s="16">
        <f>SQRT((J47-H47)^2+(K47-I47)^2)</f>
        <v>50</v>
      </c>
      <c r="M47" s="16">
        <f>(J47-H47)/L47</f>
        <v>1</v>
      </c>
      <c r="N47" s="16">
        <f>(K47-I47)/L47</f>
        <v>0</v>
      </c>
      <c r="O47" s="24">
        <f t="shared" ref="O47:O66" si="5">LOOKUP(C47,$B$7:$B$39,$E$7:$E$39)</f>
        <v>0</v>
      </c>
      <c r="P47" s="24">
        <f t="shared" ref="P47:P66" si="6">LOOKUP(C47,$B$7:$B$39,$F$7:$F$39)</f>
        <v>0</v>
      </c>
      <c r="Q47" s="24">
        <f t="shared" ref="Q47:Q66" si="7">LOOKUP(C47,$B$7:$B$39,$G$7:$G$39)</f>
        <v>2.5916015732175928</v>
      </c>
      <c r="R47" s="24">
        <f t="shared" ref="R47:R66" si="8">LOOKUP(D47,$B$7:$B$39,$E$7:$E$39)</f>
        <v>-92.456919385972697</v>
      </c>
      <c r="S47" s="24">
        <f t="shared" ref="S47:S66" si="9">LOOKUP(D47,$B$7:$B$39,$F$7:$F$39)</f>
        <v>26.412240253283247</v>
      </c>
      <c r="T47" s="24">
        <f t="shared" ref="T47:T66" si="10">LOOKUP(D47,$B$7:$B$39,$G$7:$G$39)</f>
        <v>2.5720518557456669</v>
      </c>
      <c r="U47" s="16">
        <f>SQRT((J47+R47-H47-O47)^2+(K47+S47-I47-P47)^2)</f>
        <v>50.001964350854657</v>
      </c>
      <c r="V47" s="16">
        <f>(J47+R47-H47-O47)/U47</f>
        <v>-0.84910502891566908</v>
      </c>
      <c r="W47" s="16">
        <f>(K47+S47-I47-P47)/U47</f>
        <v>0.52822405271827677</v>
      </c>
      <c r="X47" s="16">
        <f>ATAN2(V47,W47)-ATAN2(M47,N47)</f>
        <v>2.5850850042083078</v>
      </c>
      <c r="Y47" s="16">
        <f>Q47-X47</f>
        <v>6.5165690092849893E-3</v>
      </c>
      <c r="Z47" s="16">
        <f>T47-X47</f>
        <v>-1.303314846264092E-2</v>
      </c>
      <c r="AA47" s="16">
        <f>(Y47+Z47)/L47^2</f>
        <v>-2.6066317813423721E-6</v>
      </c>
      <c r="AB47" s="16">
        <f>-(2*Y47+Z47)/L47</f>
        <v>2.0888141882835499E-10</v>
      </c>
      <c r="AC47" s="16">
        <f>Y47</f>
        <v>6.5165690092849893E-3</v>
      </c>
      <c r="AD47" s="16">
        <v>0</v>
      </c>
      <c r="AE47" s="16">
        <f>0.5*E47*F47*L47*(U47/L47-1)^2</f>
        <v>5.303542462410353E-2</v>
      </c>
      <c r="AF47" s="16">
        <f>E47*G47*L47*(6*AA47^2*L47^2+6*AA47*AB47*L47+2*AB47^2)</f>
        <v>10.943793648824325</v>
      </c>
      <c r="AG47" s="26">
        <f>-E47*F47*(U47/L47-1)</f>
        <v>-53.997914373003617</v>
      </c>
      <c r="AH47" s="26">
        <f>-AG47</f>
        <v>53.997914373003617</v>
      </c>
      <c r="AI47" s="26">
        <f t="shared" ref="AI47:AI66" si="11">6*E47*G47*AA47</f>
        <v>-33.587593818839125</v>
      </c>
      <c r="AJ47" s="26">
        <f>-AI47</f>
        <v>33.587593818839125</v>
      </c>
      <c r="AK47" s="27">
        <f t="shared" ref="AK47:AK66" si="12">(-2*E47*G47*AB47)/1000</f>
        <v>-8.9717623360117363E-7</v>
      </c>
      <c r="AL47" s="27">
        <f t="shared" ref="AL47:AL66" si="13">E47*G47*(6*AA47*L47+2*AB47)/1000</f>
        <v>-1.6793787937657225</v>
      </c>
      <c r="AM47" s="26">
        <f>AG47*V47-AI47*W47</f>
        <v>63.591675573117605</v>
      </c>
      <c r="AN47" s="26">
        <f>AG47*W47+AI47*V47</f>
        <v>-3.602347689316332E-3</v>
      </c>
      <c r="AO47" s="26">
        <f>AH47*V47-AJ47*W47</f>
        <v>-63.591675573117605</v>
      </c>
      <c r="AP47" s="26">
        <f>AH47*W47+AJ47*V47</f>
        <v>3.602347689316332E-3</v>
      </c>
      <c r="AR47" s="5"/>
      <c r="AU47" s="5"/>
      <c r="AV47" s="5"/>
      <c r="AW47" s="5"/>
      <c r="AX47" s="5"/>
    </row>
    <row r="48" spans="1:50" ht="18" customHeight="1">
      <c r="A48" s="28">
        <v>2</v>
      </c>
      <c r="B48" s="6">
        <v>2</v>
      </c>
      <c r="C48" s="6">
        <v>2</v>
      </c>
      <c r="D48" s="6">
        <v>3</v>
      </c>
      <c r="E48" s="6">
        <v>70000</v>
      </c>
      <c r="F48" s="6">
        <f t="shared" ref="F48:F66" si="14">PI()*5^2/4</f>
        <v>19.634954084936208</v>
      </c>
      <c r="G48" s="6">
        <f t="shared" ref="G48:G66" si="15">PI()*5^4/64</f>
        <v>30.679615757712824</v>
      </c>
      <c r="H48" s="24">
        <f t="shared" si="1"/>
        <v>50</v>
      </c>
      <c r="I48" s="24">
        <f t="shared" si="2"/>
        <v>0</v>
      </c>
      <c r="J48" s="24">
        <f t="shared" si="3"/>
        <v>100</v>
      </c>
      <c r="K48" s="24">
        <f t="shared" si="4"/>
        <v>0</v>
      </c>
      <c r="L48" s="16">
        <f t="shared" ref="L48:L66" si="16">SQRT((J48-H48)^2+(K48-I48)^2)</f>
        <v>50</v>
      </c>
      <c r="M48" s="16">
        <f t="shared" ref="M48:M66" si="17">(J48-H48)/L48</f>
        <v>1</v>
      </c>
      <c r="N48" s="16">
        <f t="shared" ref="N48:N66" si="18">(K48-I48)/L48</f>
        <v>0</v>
      </c>
      <c r="O48" s="24">
        <f t="shared" si="5"/>
        <v>-92.456919385972697</v>
      </c>
      <c r="P48" s="24">
        <f t="shared" si="6"/>
        <v>26.412240253283247</v>
      </c>
      <c r="Q48" s="24">
        <f t="shared" si="7"/>
        <v>2.5720518557456669</v>
      </c>
      <c r="R48" s="24">
        <f t="shared" si="8"/>
        <v>-183.83744170158823</v>
      </c>
      <c r="S48" s="24">
        <f t="shared" si="9"/>
        <v>54.480797717024494</v>
      </c>
      <c r="T48" s="24">
        <f t="shared" si="10"/>
        <v>2.5121767453764825</v>
      </c>
      <c r="U48" s="16">
        <f t="shared" ref="U48:U66" si="19">SQRT((J48+R48-H48-O48)^2+(K48+S48-I48-P48)^2)</f>
        <v>50.001915415396837</v>
      </c>
      <c r="V48" s="16">
        <f t="shared" ref="V48:V66" si="20">(J48+R48-H48-O48)/U48</f>
        <v>-0.82757874317097546</v>
      </c>
      <c r="W48" s="16">
        <f t="shared" ref="W48:W66" si="21">(K48+S48-I48-P48)/U48</f>
        <v>0.56134964491976713</v>
      </c>
      <c r="X48" s="16">
        <f t="shared" ref="X48:X66" si="22">ATAN2(V48,W48)-ATAN2(M48,N48)</f>
        <v>2.545576918235092</v>
      </c>
      <c r="Y48" s="16">
        <f t="shared" ref="Y48:Y66" si="23">Q48-X48</f>
        <v>2.6474937510574836E-2</v>
      </c>
      <c r="Z48" s="16">
        <f t="shared" ref="Z48:Z66" si="24">T48-X48</f>
        <v>-3.3400172858609523E-2</v>
      </c>
      <c r="AA48" s="16">
        <f t="shared" ref="AA48:AA66" si="25">(Y48+Z48)/L48^2</f>
        <v>-2.7700941392138745E-6</v>
      </c>
      <c r="AB48" s="16">
        <f t="shared" ref="AB48:AB66" si="26">-(2*Y48+Z48)/L48</f>
        <v>-3.9099404325080298E-4</v>
      </c>
      <c r="AC48" s="16">
        <f t="shared" ref="AC48:AC66" si="27">Y48</f>
        <v>2.6474937510574836E-2</v>
      </c>
      <c r="AD48" s="16">
        <v>0</v>
      </c>
      <c r="AE48" s="16">
        <f t="shared" ref="AE48:AE66" si="28">0.5*E48*F48*L48*(U48/L48-1)^2</f>
        <v>5.042592555196445E-2</v>
      </c>
      <c r="AF48" s="16">
        <f t="shared" ref="AF48:AF66" si="29">E48*G48*L48*(6*AA48^2*L48^2+6*AA48*AB48*L48+2*AB48^2)</f>
        <v>80.080971461261043</v>
      </c>
      <c r="AG48" s="26">
        <f t="shared" ref="AG48:AG66" si="30">-E48*F48*(U48/L48-1)</f>
        <v>-52.652730718634658</v>
      </c>
      <c r="AH48" s="26">
        <f t="shared" ref="AH48:AH66" si="31">-AG48</f>
        <v>52.652730718634658</v>
      </c>
      <c r="AI48" s="26">
        <f t="shared" si="11"/>
        <v>-35.693877997585048</v>
      </c>
      <c r="AJ48" s="26">
        <f t="shared" ref="AJ48:AJ66" si="32">-AI48</f>
        <v>35.693877997585048</v>
      </c>
      <c r="AK48" s="27">
        <f t="shared" si="12"/>
        <v>1.6793765814684858</v>
      </c>
      <c r="AL48" s="27">
        <f t="shared" si="13"/>
        <v>-3.4640704813477381</v>
      </c>
      <c r="AM48" s="26">
        <f t="shared" ref="AM48:AM66" si="33">AG48*V48-AI48*W48</f>
        <v>63.611026452401333</v>
      </c>
      <c r="AN48" s="26">
        <f t="shared" ref="AN48:AN66" si="34">AG48*W48+AI48*V48</f>
        <v>-1.7097000822111852E-2</v>
      </c>
      <c r="AO48" s="26">
        <f t="shared" ref="AO48:AO66" si="35">AH48*V48-AJ48*W48</f>
        <v>-63.611026452401333</v>
      </c>
      <c r="AP48" s="26">
        <f t="shared" ref="AP48:AP66" si="36">AH48*W48+AJ48*V48</f>
        <v>1.7097000822111852E-2</v>
      </c>
      <c r="AR48" s="5"/>
      <c r="AU48" s="5"/>
      <c r="AV48" s="5"/>
      <c r="AW48" s="5"/>
      <c r="AX48" s="5"/>
    </row>
    <row r="49" spans="1:50" ht="18" customHeight="1">
      <c r="A49" s="28">
        <v>3</v>
      </c>
      <c r="B49" s="6">
        <v>3</v>
      </c>
      <c r="C49" s="6">
        <v>3</v>
      </c>
      <c r="D49" s="6">
        <v>4</v>
      </c>
      <c r="E49" s="6">
        <v>70000</v>
      </c>
      <c r="F49" s="6">
        <f t="shared" si="14"/>
        <v>19.634954084936208</v>
      </c>
      <c r="G49" s="6">
        <f t="shared" si="15"/>
        <v>30.679615757712824</v>
      </c>
      <c r="H49" s="24">
        <f t="shared" si="1"/>
        <v>100</v>
      </c>
      <c r="I49" s="24">
        <f t="shared" si="2"/>
        <v>0</v>
      </c>
      <c r="J49" s="24">
        <f t="shared" si="3"/>
        <v>150</v>
      </c>
      <c r="K49" s="24">
        <f t="shared" si="4"/>
        <v>0</v>
      </c>
      <c r="L49" s="16">
        <f t="shared" si="16"/>
        <v>50</v>
      </c>
      <c r="M49" s="16">
        <f t="shared" si="17"/>
        <v>1</v>
      </c>
      <c r="N49" s="16">
        <f t="shared" si="18"/>
        <v>0</v>
      </c>
      <c r="O49" s="24">
        <f t="shared" si="5"/>
        <v>-183.83744170158823</v>
      </c>
      <c r="P49" s="24">
        <f t="shared" si="6"/>
        <v>54.480797717024494</v>
      </c>
      <c r="Q49" s="24">
        <f t="shared" si="7"/>
        <v>2.5121767453764825</v>
      </c>
      <c r="R49" s="24">
        <f t="shared" si="8"/>
        <v>-272.7967690168166</v>
      </c>
      <c r="S49" s="24">
        <f t="shared" si="9"/>
        <v>85.823280040066493</v>
      </c>
      <c r="T49" s="24">
        <f t="shared" si="10"/>
        <v>2.4083272337888872</v>
      </c>
      <c r="U49" s="16">
        <f t="shared" si="19"/>
        <v>50.001803797716128</v>
      </c>
      <c r="V49" s="16">
        <f t="shared" si="20"/>
        <v>-0.77915843742036883</v>
      </c>
      <c r="W49" s="16">
        <f t="shared" si="21"/>
        <v>0.62682703307742649</v>
      </c>
      <c r="X49" s="16">
        <f t="shared" si="22"/>
        <v>2.4641184460338605</v>
      </c>
      <c r="Y49" s="16">
        <f t="shared" si="23"/>
        <v>4.8058299342621957E-2</v>
      </c>
      <c r="Z49" s="16">
        <f t="shared" si="24"/>
        <v>-5.5791212244973298E-2</v>
      </c>
      <c r="AA49" s="16">
        <f t="shared" si="25"/>
        <v>-3.0931651609405362E-6</v>
      </c>
      <c r="AB49" s="16">
        <f t="shared" si="26"/>
        <v>-8.0650772880541232E-4</v>
      </c>
      <c r="AC49" s="16">
        <f t="shared" si="27"/>
        <v>4.8058299342621957E-2</v>
      </c>
      <c r="AD49" s="16">
        <v>0</v>
      </c>
      <c r="AE49" s="16">
        <f t="shared" si="28"/>
        <v>4.4720185410328572E-2</v>
      </c>
      <c r="AF49" s="16">
        <f t="shared" si="29"/>
        <v>235.46238221044089</v>
      </c>
      <c r="AG49" s="26">
        <f t="shared" si="30"/>
        <v>-49.584479468525025</v>
      </c>
      <c r="AH49" s="26">
        <f t="shared" si="31"/>
        <v>49.584479468525025</v>
      </c>
      <c r="AI49" s="26">
        <f t="shared" si="11"/>
        <v>-39.856789817375834</v>
      </c>
      <c r="AJ49" s="26">
        <f t="shared" si="32"/>
        <v>39.856789817375834</v>
      </c>
      <c r="AK49" s="27">
        <f t="shared" si="12"/>
        <v>3.4640686115525989</v>
      </c>
      <c r="AL49" s="27">
        <f t="shared" si="13"/>
        <v>-5.4569081024213899</v>
      </c>
      <c r="AM49" s="26">
        <f t="shared" si="33"/>
        <v>63.617478852214596</v>
      </c>
      <c r="AN49" s="26">
        <f t="shared" si="34"/>
        <v>-2.6138077245487779E-2</v>
      </c>
      <c r="AO49" s="26">
        <f t="shared" si="35"/>
        <v>-63.617478852214596</v>
      </c>
      <c r="AP49" s="26">
        <f t="shared" si="36"/>
        <v>2.6138077245487779E-2</v>
      </c>
      <c r="AR49" s="5"/>
      <c r="AU49" s="5"/>
      <c r="AV49" s="5"/>
      <c r="AW49" s="5"/>
      <c r="AX49" s="5"/>
    </row>
    <row r="50" spans="1:50" ht="18" customHeight="1">
      <c r="A50" s="28">
        <v>4</v>
      </c>
      <c r="B50" s="6">
        <v>4</v>
      </c>
      <c r="C50" s="6">
        <v>4</v>
      </c>
      <c r="D50" s="6">
        <v>5</v>
      </c>
      <c r="E50" s="6">
        <v>70000</v>
      </c>
      <c r="F50" s="6">
        <f t="shared" si="14"/>
        <v>19.634954084936208</v>
      </c>
      <c r="G50" s="6">
        <f t="shared" si="15"/>
        <v>30.679615757712824</v>
      </c>
      <c r="H50" s="24">
        <f t="shared" si="1"/>
        <v>150</v>
      </c>
      <c r="I50" s="24">
        <f t="shared" si="2"/>
        <v>0</v>
      </c>
      <c r="J50" s="24">
        <f t="shared" si="3"/>
        <v>200</v>
      </c>
      <c r="K50" s="24">
        <f t="shared" si="4"/>
        <v>0</v>
      </c>
      <c r="L50" s="16">
        <f t="shared" si="16"/>
        <v>50</v>
      </c>
      <c r="M50" s="16">
        <f t="shared" si="17"/>
        <v>1</v>
      </c>
      <c r="N50" s="16">
        <f t="shared" si="18"/>
        <v>0</v>
      </c>
      <c r="O50" s="24">
        <f t="shared" si="5"/>
        <v>-272.7967690168166</v>
      </c>
      <c r="P50" s="24">
        <f t="shared" si="6"/>
        <v>85.823280040066493</v>
      </c>
      <c r="Q50" s="24">
        <f t="shared" si="7"/>
        <v>2.4083272337888872</v>
      </c>
      <c r="R50" s="24">
        <f t="shared" si="8"/>
        <v>-357.42863002585295</v>
      </c>
      <c r="S50" s="24">
        <f t="shared" si="9"/>
        <v>121.88980733346234</v>
      </c>
      <c r="T50" s="24">
        <f t="shared" si="10"/>
        <v>2.2545827541159849</v>
      </c>
      <c r="U50" s="16">
        <f t="shared" si="19"/>
        <v>50.001601853885447</v>
      </c>
      <c r="V50" s="16">
        <f t="shared" si="20"/>
        <v>-0.69261503081916242</v>
      </c>
      <c r="W50" s="16">
        <f t="shared" si="21"/>
        <v>0.72130743728549662</v>
      </c>
      <c r="X50" s="16">
        <f t="shared" si="22"/>
        <v>2.335904502864306</v>
      </c>
      <c r="Y50" s="16">
        <f t="shared" si="23"/>
        <v>7.2422730924581291E-2</v>
      </c>
      <c r="Z50" s="16">
        <f t="shared" si="24"/>
        <v>-8.1321748748321099E-2</v>
      </c>
      <c r="AA50" s="16">
        <f t="shared" si="25"/>
        <v>-3.5596071294959231E-6</v>
      </c>
      <c r="AB50" s="16">
        <f t="shared" si="26"/>
        <v>-1.2704742620168296E-3</v>
      </c>
      <c r="AC50" s="16">
        <f t="shared" si="27"/>
        <v>7.2422730924581291E-2</v>
      </c>
      <c r="AD50" s="16">
        <v>0</v>
      </c>
      <c r="AE50" s="16">
        <f t="shared" si="28"/>
        <v>3.5267423099048845E-2</v>
      </c>
      <c r="AF50" s="16">
        <f t="shared" si="29"/>
        <v>512.73184531251286</v>
      </c>
      <c r="AG50" s="26">
        <f t="shared" si="30"/>
        <v>-44.033258488133256</v>
      </c>
      <c r="AH50" s="26">
        <f t="shared" si="31"/>
        <v>44.033258488133256</v>
      </c>
      <c r="AI50" s="26">
        <f t="shared" si="11"/>
        <v>-45.867099172167016</v>
      </c>
      <c r="AJ50" s="26">
        <f t="shared" si="32"/>
        <v>45.867099172167016</v>
      </c>
      <c r="AK50" s="27">
        <f t="shared" si="12"/>
        <v>5.4568727064236136</v>
      </c>
      <c r="AL50" s="27">
        <f t="shared" si="13"/>
        <v>-7.7502276650319635</v>
      </c>
      <c r="AM50" s="26">
        <f t="shared" si="33"/>
        <v>63.582376444422081</v>
      </c>
      <c r="AN50" s="26">
        <f t="shared" si="34"/>
        <v>6.7254713107942621E-3</v>
      </c>
      <c r="AO50" s="26">
        <f t="shared" si="35"/>
        <v>-63.582376444422081</v>
      </c>
      <c r="AP50" s="26">
        <f t="shared" si="36"/>
        <v>-6.7254713107942621E-3</v>
      </c>
      <c r="AR50" s="5"/>
      <c r="AU50" s="5"/>
      <c r="AV50" s="5"/>
      <c r="AW50" s="5"/>
      <c r="AX50" s="5"/>
    </row>
    <row r="51" spans="1:50" ht="18" customHeight="1">
      <c r="A51" s="28">
        <v>5</v>
      </c>
      <c r="B51" s="6">
        <v>5</v>
      </c>
      <c r="C51" s="6">
        <v>5</v>
      </c>
      <c r="D51" s="6">
        <v>6</v>
      </c>
      <c r="E51" s="6">
        <v>70000</v>
      </c>
      <c r="F51" s="6">
        <f t="shared" si="14"/>
        <v>19.634954084936208</v>
      </c>
      <c r="G51" s="6">
        <f t="shared" si="15"/>
        <v>30.679615757712824</v>
      </c>
      <c r="H51" s="24">
        <f t="shared" si="1"/>
        <v>200</v>
      </c>
      <c r="I51" s="24">
        <f t="shared" si="2"/>
        <v>0</v>
      </c>
      <c r="J51" s="24">
        <f t="shared" si="3"/>
        <v>250</v>
      </c>
      <c r="K51" s="24">
        <f t="shared" si="4"/>
        <v>0</v>
      </c>
      <c r="L51" s="16">
        <f t="shared" si="16"/>
        <v>50</v>
      </c>
      <c r="M51" s="16">
        <f t="shared" si="17"/>
        <v>1</v>
      </c>
      <c r="N51" s="16">
        <f t="shared" si="18"/>
        <v>0</v>
      </c>
      <c r="O51" s="24">
        <f t="shared" si="5"/>
        <v>-357.42863002585295</v>
      </c>
      <c r="P51" s="24">
        <f t="shared" si="6"/>
        <v>121.88980733346234</v>
      </c>
      <c r="Q51" s="24">
        <f t="shared" si="7"/>
        <v>2.2545827541159849</v>
      </c>
      <c r="R51" s="24">
        <f t="shared" si="8"/>
        <v>-434.96708609459154</v>
      </c>
      <c r="S51" s="24">
        <f t="shared" si="9"/>
        <v>163.62421370716248</v>
      </c>
      <c r="T51" s="24">
        <f t="shared" si="10"/>
        <v>2.043249363572285</v>
      </c>
      <c r="U51" s="16">
        <f t="shared" si="19"/>
        <v>50.001272363960773</v>
      </c>
      <c r="V51" s="16">
        <f t="shared" si="20"/>
        <v>-0.55075510615580592</v>
      </c>
      <c r="W51" s="16">
        <f t="shared" si="21"/>
        <v>0.83466688747266538</v>
      </c>
      <c r="X51" s="16">
        <f t="shared" si="22"/>
        <v>2.1540649745821128</v>
      </c>
      <c r="Y51" s="16">
        <f t="shared" si="23"/>
        <v>0.10051777953387209</v>
      </c>
      <c r="Z51" s="16">
        <f t="shared" si="24"/>
        <v>-0.11081561100982773</v>
      </c>
      <c r="AA51" s="16">
        <f t="shared" si="25"/>
        <v>-4.1191325903822574E-6</v>
      </c>
      <c r="AB51" s="16">
        <f t="shared" si="26"/>
        <v>-1.804398961158329E-3</v>
      </c>
      <c r="AC51" s="16">
        <f t="shared" si="27"/>
        <v>0.10051777953387209</v>
      </c>
      <c r="AD51" s="16">
        <v>0</v>
      </c>
      <c r="AE51" s="16">
        <f t="shared" si="28"/>
        <v>2.225105713121699E-2</v>
      </c>
      <c r="AF51" s="16">
        <f t="shared" si="29"/>
        <v>965.97704935041713</v>
      </c>
      <c r="AG51" s="26">
        <f t="shared" si="30"/>
        <v>-34.975931128644255</v>
      </c>
      <c r="AH51" s="26">
        <f t="shared" si="31"/>
        <v>34.975931128644255</v>
      </c>
      <c r="AI51" s="26">
        <f t="shared" si="11"/>
        <v>-53.076830153759978</v>
      </c>
      <c r="AJ51" s="26">
        <f t="shared" si="32"/>
        <v>53.076830153759978</v>
      </c>
      <c r="AK51" s="27">
        <f t="shared" si="12"/>
        <v>7.7501573522735194</v>
      </c>
      <c r="AL51" s="27">
        <f t="shared" si="13"/>
        <v>-10.403998859961519</v>
      </c>
      <c r="AM51" s="26">
        <f t="shared" si="33"/>
        <v>63.564645283008772</v>
      </c>
      <c r="AN51" s="26">
        <f t="shared" si="34"/>
        <v>3.9083654143947655E-2</v>
      </c>
      <c r="AO51" s="26">
        <f t="shared" si="35"/>
        <v>-63.564645283008772</v>
      </c>
      <c r="AP51" s="26">
        <f t="shared" si="36"/>
        <v>-3.9083654143947655E-2</v>
      </c>
      <c r="AR51" s="5"/>
      <c r="AU51" s="5"/>
      <c r="AV51" s="5"/>
      <c r="AW51" s="5"/>
      <c r="AX51" s="5"/>
    </row>
    <row r="52" spans="1:50" ht="18" customHeight="1">
      <c r="A52" s="28">
        <v>6</v>
      </c>
      <c r="B52" s="6">
        <v>6</v>
      </c>
      <c r="C52" s="6">
        <v>6</v>
      </c>
      <c r="D52" s="6">
        <v>7</v>
      </c>
      <c r="E52" s="6">
        <v>70000</v>
      </c>
      <c r="F52" s="6">
        <f t="shared" si="14"/>
        <v>19.634954084936208</v>
      </c>
      <c r="G52" s="6">
        <f t="shared" si="15"/>
        <v>30.679615757712824</v>
      </c>
      <c r="H52" s="24">
        <f t="shared" si="1"/>
        <v>250</v>
      </c>
      <c r="I52" s="24">
        <f t="shared" si="2"/>
        <v>0</v>
      </c>
      <c r="J52" s="24">
        <f t="shared" si="3"/>
        <v>300</v>
      </c>
      <c r="K52" s="24">
        <f t="shared" si="4"/>
        <v>0</v>
      </c>
      <c r="L52" s="16">
        <f t="shared" si="16"/>
        <v>50</v>
      </c>
      <c r="M52" s="16">
        <f t="shared" si="17"/>
        <v>1</v>
      </c>
      <c r="N52" s="16">
        <f t="shared" si="18"/>
        <v>0</v>
      </c>
      <c r="O52" s="24">
        <f t="shared" si="5"/>
        <v>-434.96708609459154</v>
      </c>
      <c r="P52" s="24">
        <f t="shared" si="6"/>
        <v>163.62421370716248</v>
      </c>
      <c r="Q52" s="24">
        <f t="shared" si="7"/>
        <v>2.043249363572285</v>
      </c>
      <c r="R52" s="24">
        <f t="shared" si="8"/>
        <v>-501.6279295413047</v>
      </c>
      <c r="S52" s="24">
        <f t="shared" si="9"/>
        <v>210.76754125424938</v>
      </c>
      <c r="T52" s="24">
        <f t="shared" si="10"/>
        <v>1.7661271581465414</v>
      </c>
      <c r="U52" s="16">
        <f t="shared" si="19"/>
        <v>50.000770359743534</v>
      </c>
      <c r="V52" s="16">
        <f t="shared" si="20"/>
        <v>-0.33321173507612767</v>
      </c>
      <c r="W52" s="16">
        <f t="shared" si="21"/>
        <v>0.94285202423686632</v>
      </c>
      <c r="X52" s="16">
        <f t="shared" si="22"/>
        <v>1.9105042647607258</v>
      </c>
      <c r="Y52" s="16">
        <f t="shared" si="23"/>
        <v>0.13274509881155927</v>
      </c>
      <c r="Z52" s="16">
        <f t="shared" si="24"/>
        <v>-0.14437710661418435</v>
      </c>
      <c r="AA52" s="16">
        <f t="shared" si="25"/>
        <v>-4.6528031210500312E-6</v>
      </c>
      <c r="AB52" s="16">
        <f t="shared" si="26"/>
        <v>-2.4222618201786839E-3</v>
      </c>
      <c r="AC52" s="16">
        <f t="shared" si="27"/>
        <v>0.13274509881155927</v>
      </c>
      <c r="AD52" s="16">
        <v>0</v>
      </c>
      <c r="AE52" s="16">
        <f t="shared" si="28"/>
        <v>8.1567112770171892E-3</v>
      </c>
      <c r="AF52" s="16">
        <f t="shared" si="29"/>
        <v>1657.982864245374</v>
      </c>
      <c r="AG52" s="26">
        <f t="shared" si="30"/>
        <v>-21.176369470314757</v>
      </c>
      <c r="AH52" s="26">
        <f t="shared" si="31"/>
        <v>21.176369470314757</v>
      </c>
      <c r="AI52" s="26">
        <f t="shared" si="11"/>
        <v>-59.953409019042816</v>
      </c>
      <c r="AJ52" s="26">
        <f t="shared" si="32"/>
        <v>59.953409019042816</v>
      </c>
      <c r="AK52" s="27">
        <f t="shared" si="12"/>
        <v>10.403968667072412</v>
      </c>
      <c r="AL52" s="27">
        <f t="shared" si="13"/>
        <v>-13.401639118024553</v>
      </c>
      <c r="AM52" s="26">
        <f t="shared" si="33"/>
        <v>63.58340786732203</v>
      </c>
      <c r="AN52" s="26">
        <f t="shared" si="34"/>
        <v>1.0996621889972857E-2</v>
      </c>
      <c r="AO52" s="26">
        <f t="shared" si="35"/>
        <v>-63.58340786732203</v>
      </c>
      <c r="AP52" s="26">
        <f t="shared" si="36"/>
        <v>-1.0996621889972857E-2</v>
      </c>
      <c r="AR52" s="5"/>
      <c r="AU52" s="5"/>
      <c r="AV52" s="5"/>
      <c r="AW52" s="5"/>
      <c r="AX52" s="5"/>
    </row>
    <row r="53" spans="1:50" ht="18" customHeight="1">
      <c r="A53" s="28">
        <v>7</v>
      </c>
      <c r="B53" s="6">
        <v>7</v>
      </c>
      <c r="C53" s="6">
        <v>7</v>
      </c>
      <c r="D53" s="6">
        <v>8</v>
      </c>
      <c r="E53" s="6">
        <v>70000</v>
      </c>
      <c r="F53" s="6">
        <f t="shared" si="14"/>
        <v>19.634954084936208</v>
      </c>
      <c r="G53" s="6">
        <f t="shared" si="15"/>
        <v>30.679615757712824</v>
      </c>
      <c r="H53" s="24">
        <f t="shared" si="1"/>
        <v>300</v>
      </c>
      <c r="I53" s="24">
        <f t="shared" si="2"/>
        <v>0</v>
      </c>
      <c r="J53" s="24">
        <f t="shared" si="3"/>
        <v>350</v>
      </c>
      <c r="K53" s="24">
        <f t="shared" si="4"/>
        <v>0</v>
      </c>
      <c r="L53" s="16">
        <f t="shared" si="16"/>
        <v>50</v>
      </c>
      <c r="M53" s="16">
        <f t="shared" si="17"/>
        <v>1</v>
      </c>
      <c r="N53" s="16">
        <f t="shared" si="18"/>
        <v>0</v>
      </c>
      <c r="O53" s="24">
        <f t="shared" si="5"/>
        <v>-501.6279295413047</v>
      </c>
      <c r="P53" s="24">
        <f t="shared" si="6"/>
        <v>210.76754125424938</v>
      </c>
      <c r="Q53" s="24">
        <f t="shared" si="7"/>
        <v>1.7661271581465414</v>
      </c>
      <c r="R53" s="24">
        <f t="shared" si="8"/>
        <v>-552.9772220737625</v>
      </c>
      <c r="S53" s="24">
        <f t="shared" si="9"/>
        <v>260.74939548416501</v>
      </c>
      <c r="T53" s="24">
        <f t="shared" si="10"/>
        <v>1.4171116371041621</v>
      </c>
      <c r="U53" s="16">
        <f t="shared" si="19"/>
        <v>50.000063425946578</v>
      </c>
      <c r="V53" s="16">
        <f t="shared" si="20"/>
        <v>-2.6985816417137182E-2</v>
      </c>
      <c r="W53" s="16">
        <f t="shared" si="21"/>
        <v>0.99963581654135458</v>
      </c>
      <c r="X53" s="16">
        <f t="shared" si="22"/>
        <v>1.597785419618643</v>
      </c>
      <c r="Y53" s="16">
        <f t="shared" si="23"/>
        <v>0.16834173852789847</v>
      </c>
      <c r="Z53" s="16">
        <f t="shared" si="24"/>
        <v>-0.18067378251448085</v>
      </c>
      <c r="AA53" s="16">
        <f t="shared" si="25"/>
        <v>-4.9328175946329544E-6</v>
      </c>
      <c r="AB53" s="16">
        <f t="shared" si="26"/>
        <v>-3.1201938908263214E-3</v>
      </c>
      <c r="AC53" s="16">
        <f t="shared" si="27"/>
        <v>0.16834173852789847</v>
      </c>
      <c r="AD53" s="16">
        <v>0</v>
      </c>
      <c r="AE53" s="16">
        <f t="shared" si="28"/>
        <v>5.5291942150075475E-5</v>
      </c>
      <c r="AF53" s="16">
        <f t="shared" si="29"/>
        <v>2625.7962247665787</v>
      </c>
      <c r="AG53" s="26">
        <f t="shared" si="30"/>
        <v>-1.7435117685505614</v>
      </c>
      <c r="AH53" s="26">
        <f t="shared" si="31"/>
        <v>1.7435117685505614</v>
      </c>
      <c r="AI53" s="26">
        <f t="shared" si="11"/>
        <v>-63.561518330614184</v>
      </c>
      <c r="AJ53" s="26">
        <f t="shared" si="32"/>
        <v>63.561518330614184</v>
      </c>
      <c r="AK53" s="27">
        <f t="shared" si="12"/>
        <v>13.401688952416029</v>
      </c>
      <c r="AL53" s="27">
        <f t="shared" si="13"/>
        <v>-16.579764868946739</v>
      </c>
      <c r="AM53" s="26">
        <f t="shared" si="33"/>
        <v>63.585420365539015</v>
      </c>
      <c r="AN53" s="26">
        <f t="shared" si="34"/>
        <v>-2.7617345540047689E-2</v>
      </c>
      <c r="AO53" s="26">
        <f t="shared" si="35"/>
        <v>-63.585420365539015</v>
      </c>
      <c r="AP53" s="26">
        <f t="shared" si="36"/>
        <v>2.7617345540047689E-2</v>
      </c>
      <c r="AR53" s="5"/>
      <c r="AU53" s="5"/>
      <c r="AV53" s="5"/>
      <c r="AW53" s="5"/>
      <c r="AX53" s="5"/>
    </row>
    <row r="54" spans="1:50" ht="18" customHeight="1">
      <c r="A54" s="28">
        <v>8</v>
      </c>
      <c r="B54" s="6">
        <v>8</v>
      </c>
      <c r="C54" s="6">
        <v>8</v>
      </c>
      <c r="D54" s="6">
        <v>9</v>
      </c>
      <c r="E54" s="6">
        <v>70000</v>
      </c>
      <c r="F54" s="6">
        <f t="shared" si="14"/>
        <v>19.634954084936208</v>
      </c>
      <c r="G54" s="6">
        <f t="shared" si="15"/>
        <v>30.679615757712824</v>
      </c>
      <c r="H54" s="24">
        <f t="shared" si="1"/>
        <v>350</v>
      </c>
      <c r="I54" s="24">
        <f t="shared" si="2"/>
        <v>0</v>
      </c>
      <c r="J54" s="24">
        <f t="shared" si="3"/>
        <v>400</v>
      </c>
      <c r="K54" s="24">
        <f t="shared" si="4"/>
        <v>0</v>
      </c>
      <c r="L54" s="16">
        <f t="shared" si="16"/>
        <v>50</v>
      </c>
      <c r="M54" s="16">
        <f t="shared" si="17"/>
        <v>1</v>
      </c>
      <c r="N54" s="16">
        <f t="shared" si="18"/>
        <v>0</v>
      </c>
      <c r="O54" s="24">
        <f t="shared" si="5"/>
        <v>-552.9772220737625</v>
      </c>
      <c r="P54" s="24">
        <f t="shared" si="6"/>
        <v>260.74939548416501</v>
      </c>
      <c r="Q54" s="24">
        <f t="shared" si="7"/>
        <v>1.4171116371041621</v>
      </c>
      <c r="R54" s="24">
        <f t="shared" si="8"/>
        <v>-585.44596334534344</v>
      </c>
      <c r="S54" s="24">
        <f t="shared" si="9"/>
        <v>307.57432248623968</v>
      </c>
      <c r="T54" s="24">
        <f t="shared" si="10"/>
        <v>0.99643760404494519</v>
      </c>
      <c r="U54" s="16">
        <f t="shared" si="19"/>
        <v>49.999188206933837</v>
      </c>
      <c r="V54" s="16">
        <f t="shared" si="20"/>
        <v>0.35063086736251936</v>
      </c>
      <c r="W54" s="16">
        <f t="shared" si="21"/>
        <v>0.93651374514878705</v>
      </c>
      <c r="X54" s="16">
        <f t="shared" si="22"/>
        <v>1.2125516741721898</v>
      </c>
      <c r="Y54" s="16">
        <f t="shared" si="23"/>
        <v>0.20455996293197232</v>
      </c>
      <c r="Z54" s="16">
        <f t="shared" si="24"/>
        <v>-0.2161140701272446</v>
      </c>
      <c r="AA54" s="16">
        <f t="shared" si="25"/>
        <v>-4.6216428781089113E-6</v>
      </c>
      <c r="AB54" s="16">
        <f t="shared" si="26"/>
        <v>-3.8601171147340007E-3</v>
      </c>
      <c r="AC54" s="16">
        <f t="shared" si="27"/>
        <v>0.20455996293197232</v>
      </c>
      <c r="AD54" s="16">
        <v>0</v>
      </c>
      <c r="AE54" s="16">
        <f t="shared" si="28"/>
        <v>9.0577140314457398E-3</v>
      </c>
      <c r="AF54" s="16">
        <f t="shared" si="29"/>
        <v>3809.0888692054446</v>
      </c>
      <c r="AG54" s="26">
        <f t="shared" si="30"/>
        <v>22.315327412820427</v>
      </c>
      <c r="AH54" s="26">
        <f t="shared" si="31"/>
        <v>-22.315327412820427</v>
      </c>
      <c r="AI54" s="26">
        <f t="shared" si="11"/>
        <v>-59.551895621295593</v>
      </c>
      <c r="AJ54" s="26">
        <f t="shared" si="32"/>
        <v>59.551895621295593</v>
      </c>
      <c r="AK54" s="27">
        <f t="shared" si="12"/>
        <v>16.579767380373429</v>
      </c>
      <c r="AL54" s="27">
        <f t="shared" si="13"/>
        <v>-19.557362161438206</v>
      </c>
      <c r="AM54" s="26">
        <f t="shared" si="33"/>
        <v>63.595611405245023</v>
      </c>
      <c r="AN54" s="26">
        <f t="shared" si="34"/>
        <v>1.7878034824757805E-2</v>
      </c>
      <c r="AO54" s="26">
        <f t="shared" si="35"/>
        <v>-63.595611405245023</v>
      </c>
      <c r="AP54" s="26">
        <f t="shared" si="36"/>
        <v>-1.7878034824757805E-2</v>
      </c>
      <c r="AR54" s="5"/>
      <c r="AU54" s="5"/>
      <c r="AV54" s="5"/>
      <c r="AW54" s="5"/>
      <c r="AX54" s="5"/>
    </row>
    <row r="55" spans="1:50" ht="18" customHeight="1">
      <c r="A55" s="28">
        <v>9</v>
      </c>
      <c r="B55" s="6">
        <v>9</v>
      </c>
      <c r="C55" s="6">
        <v>9</v>
      </c>
      <c r="D55" s="6">
        <v>10</v>
      </c>
      <c r="E55" s="6">
        <v>70000</v>
      </c>
      <c r="F55" s="6">
        <f t="shared" si="14"/>
        <v>19.634954084936208</v>
      </c>
      <c r="G55" s="6">
        <f t="shared" si="15"/>
        <v>30.679615757712824</v>
      </c>
      <c r="H55" s="24">
        <f t="shared" si="1"/>
        <v>400</v>
      </c>
      <c r="I55" s="24">
        <f t="shared" si="2"/>
        <v>0</v>
      </c>
      <c r="J55" s="24">
        <f t="shared" si="3"/>
        <v>450</v>
      </c>
      <c r="K55" s="24">
        <f t="shared" si="4"/>
        <v>0</v>
      </c>
      <c r="L55" s="16">
        <f t="shared" si="16"/>
        <v>50</v>
      </c>
      <c r="M55" s="16">
        <f t="shared" si="17"/>
        <v>1</v>
      </c>
      <c r="N55" s="16">
        <f t="shared" si="18"/>
        <v>0</v>
      </c>
      <c r="O55" s="24">
        <f t="shared" si="5"/>
        <v>-585.44596334534344</v>
      </c>
      <c r="P55" s="24">
        <f t="shared" si="6"/>
        <v>307.57432248623968</v>
      </c>
      <c r="Q55" s="24">
        <f t="shared" si="7"/>
        <v>0.99643760404494519</v>
      </c>
      <c r="R55" s="24">
        <f t="shared" si="8"/>
        <v>-599.21462103224769</v>
      </c>
      <c r="S55" s="24">
        <f t="shared" si="9"/>
        <v>342.02896364309504</v>
      </c>
      <c r="T55" s="24">
        <f t="shared" si="10"/>
        <v>0.51559751855807856</v>
      </c>
      <c r="U55" s="16">
        <f t="shared" si="19"/>
        <v>49.998324602494371</v>
      </c>
      <c r="V55" s="16">
        <f t="shared" si="20"/>
        <v>0.72465112783575558</v>
      </c>
      <c r="W55" s="16">
        <f t="shared" si="21"/>
        <v>0.68911591399877525</v>
      </c>
      <c r="X55" s="16">
        <f t="shared" si="22"/>
        <v>0.76026832785456522</v>
      </c>
      <c r="Y55" s="16">
        <f t="shared" si="23"/>
        <v>0.23616927619037997</v>
      </c>
      <c r="Z55" s="16">
        <f t="shared" si="24"/>
        <v>-0.24467080929648666</v>
      </c>
      <c r="AA55" s="16">
        <f t="shared" si="25"/>
        <v>-3.4006132424426739E-6</v>
      </c>
      <c r="AB55" s="16">
        <f t="shared" si="26"/>
        <v>-4.5533548616854659E-3</v>
      </c>
      <c r="AC55" s="16">
        <f t="shared" si="27"/>
        <v>0.23616927619037997</v>
      </c>
      <c r="AD55" s="16">
        <v>0</v>
      </c>
      <c r="AE55" s="16">
        <f t="shared" si="28"/>
        <v>3.8580127546170746E-2</v>
      </c>
      <c r="AF55" s="16">
        <f t="shared" si="29"/>
        <v>4969.9999217299091</v>
      </c>
      <c r="AG55" s="26">
        <f t="shared" si="30"/>
        <v>46.05489433586974</v>
      </c>
      <c r="AH55" s="26">
        <f t="shared" si="31"/>
        <v>-46.05489433586974</v>
      </c>
      <c r="AI55" s="26">
        <f t="shared" si="11"/>
        <v>-43.818393199867089</v>
      </c>
      <c r="AJ55" s="26">
        <f t="shared" si="32"/>
        <v>43.818393199867089</v>
      </c>
      <c r="AK55" s="27">
        <f t="shared" si="12"/>
        <v>19.557324859103318</v>
      </c>
      <c r="AL55" s="27">
        <f t="shared" si="13"/>
        <v>-21.748244519096673</v>
      </c>
      <c r="AM55" s="26">
        <f t="shared" si="33"/>
        <v>63.569683202728683</v>
      </c>
      <c r="AN55" s="26">
        <f t="shared" si="34"/>
        <v>-1.5887447854392889E-2</v>
      </c>
      <c r="AO55" s="26">
        <f t="shared" si="35"/>
        <v>-63.569683202728683</v>
      </c>
      <c r="AP55" s="26">
        <f t="shared" si="36"/>
        <v>1.5887447854392889E-2</v>
      </c>
      <c r="AR55" s="5"/>
      <c r="AU55" s="5"/>
      <c r="AV55" s="5"/>
      <c r="AW55" s="5"/>
      <c r="AX55" s="5"/>
    </row>
    <row r="56" spans="1:50" ht="18" customHeight="1">
      <c r="A56" s="28">
        <v>10</v>
      </c>
      <c r="B56" s="6">
        <v>10</v>
      </c>
      <c r="C56" s="6">
        <v>10</v>
      </c>
      <c r="D56" s="6">
        <v>11</v>
      </c>
      <c r="E56" s="6">
        <v>70000</v>
      </c>
      <c r="F56" s="6">
        <f t="shared" si="14"/>
        <v>19.634954084936208</v>
      </c>
      <c r="G56" s="6">
        <f t="shared" si="15"/>
        <v>30.679615757712824</v>
      </c>
      <c r="H56" s="24">
        <f t="shared" si="1"/>
        <v>450</v>
      </c>
      <c r="I56" s="24">
        <f t="shared" si="2"/>
        <v>0</v>
      </c>
      <c r="J56" s="24">
        <f t="shared" si="3"/>
        <v>500</v>
      </c>
      <c r="K56" s="24">
        <f t="shared" si="4"/>
        <v>0</v>
      </c>
      <c r="L56" s="16">
        <f t="shared" si="16"/>
        <v>50</v>
      </c>
      <c r="M56" s="16">
        <f t="shared" si="17"/>
        <v>1</v>
      </c>
      <c r="N56" s="16">
        <f t="shared" si="18"/>
        <v>0</v>
      </c>
      <c r="O56" s="24">
        <f t="shared" si="5"/>
        <v>-599.21462103224769</v>
      </c>
      <c r="P56" s="24">
        <f t="shared" si="6"/>
        <v>342.02896364309504</v>
      </c>
      <c r="Q56" s="24">
        <f t="shared" si="7"/>
        <v>0.51559751855807856</v>
      </c>
      <c r="R56" s="24">
        <f t="shared" si="8"/>
        <v>-600.88781557848426</v>
      </c>
      <c r="S56" s="24">
        <f t="shared" si="9"/>
        <v>354.84677601272773</v>
      </c>
      <c r="T56" s="24">
        <f t="shared" si="10"/>
        <v>-2.3549682341677394E-4</v>
      </c>
      <c r="U56" s="16">
        <f t="shared" si="19"/>
        <v>49.997764343108457</v>
      </c>
      <c r="V56" s="16">
        <f t="shared" si="20"/>
        <v>0.96657932786998002</v>
      </c>
      <c r="W56" s="16">
        <f t="shared" si="21"/>
        <v>0.25636771039742418</v>
      </c>
      <c r="X56" s="16">
        <f t="shared" si="22"/>
        <v>0.25926243892212741</v>
      </c>
      <c r="Y56" s="16">
        <f t="shared" si="23"/>
        <v>0.25633507963595115</v>
      </c>
      <c r="Z56" s="16">
        <f t="shared" si="24"/>
        <v>-0.25949793574554419</v>
      </c>
      <c r="AA56" s="16">
        <f t="shared" si="25"/>
        <v>-1.2651424438372193E-6</v>
      </c>
      <c r="AB56" s="16">
        <f t="shared" si="26"/>
        <v>-5.0634444705271618E-3</v>
      </c>
      <c r="AC56" s="16">
        <f t="shared" si="27"/>
        <v>0.25633507963595115</v>
      </c>
      <c r="AD56" s="16">
        <v>0</v>
      </c>
      <c r="AE56" s="16">
        <f t="shared" si="28"/>
        <v>6.8697073346397172E-2</v>
      </c>
      <c r="AF56" s="16">
        <f t="shared" si="29"/>
        <v>5714.9864752221165</v>
      </c>
      <c r="AG56" s="26">
        <f t="shared" si="30"/>
        <v>61.455828581126539</v>
      </c>
      <c r="AH56" s="26">
        <f t="shared" si="31"/>
        <v>-61.455828581126539</v>
      </c>
      <c r="AI56" s="26">
        <f t="shared" si="11"/>
        <v>-16.301915303393859</v>
      </c>
      <c r="AJ56" s="26">
        <f t="shared" si="32"/>
        <v>16.301915303393859</v>
      </c>
      <c r="AK56" s="27">
        <f t="shared" si="12"/>
        <v>21.748234307280455</v>
      </c>
      <c r="AL56" s="27">
        <f t="shared" si="13"/>
        <v>-22.56333007245015</v>
      </c>
      <c r="AM56" s="26">
        <f t="shared" si="33"/>
        <v>63.581218185061815</v>
      </c>
      <c r="AN56" s="26">
        <f t="shared" si="34"/>
        <v>-1.8042730277851859E-3</v>
      </c>
      <c r="AO56" s="26">
        <f t="shared" si="35"/>
        <v>-63.581218185061815</v>
      </c>
      <c r="AP56" s="26">
        <f t="shared" si="36"/>
        <v>1.8042730277851859E-3</v>
      </c>
      <c r="AR56" s="5"/>
      <c r="AU56" s="5"/>
      <c r="AV56" s="5"/>
      <c r="AW56" s="5"/>
      <c r="AX56" s="5"/>
    </row>
    <row r="57" spans="1:50" ht="18" customHeight="1">
      <c r="A57" s="28">
        <v>11</v>
      </c>
      <c r="B57" s="6">
        <v>11</v>
      </c>
      <c r="C57" s="6">
        <v>11</v>
      </c>
      <c r="D57" s="6">
        <v>12</v>
      </c>
      <c r="E57" s="6">
        <v>70000</v>
      </c>
      <c r="F57" s="6">
        <f t="shared" si="14"/>
        <v>19.634954084936208</v>
      </c>
      <c r="G57" s="6">
        <f t="shared" si="15"/>
        <v>30.679615757712824</v>
      </c>
      <c r="H57" s="24">
        <f t="shared" si="1"/>
        <v>500</v>
      </c>
      <c r="I57" s="24">
        <f t="shared" si="2"/>
        <v>0</v>
      </c>
      <c r="J57" s="24">
        <f t="shared" si="3"/>
        <v>550</v>
      </c>
      <c r="K57" s="24">
        <f t="shared" si="4"/>
        <v>0</v>
      </c>
      <c r="L57" s="16">
        <f t="shared" si="16"/>
        <v>50</v>
      </c>
      <c r="M57" s="16">
        <f t="shared" si="17"/>
        <v>1</v>
      </c>
      <c r="N57" s="16">
        <f t="shared" si="18"/>
        <v>0</v>
      </c>
      <c r="O57" s="24">
        <f t="shared" si="5"/>
        <v>-600.88781557848426</v>
      </c>
      <c r="P57" s="24">
        <f t="shared" si="6"/>
        <v>354.84677601272773</v>
      </c>
      <c r="Q57" s="24">
        <f t="shared" si="7"/>
        <v>-2.3549682341677394E-4</v>
      </c>
      <c r="R57" s="24">
        <f t="shared" si="8"/>
        <v>-602.56705427346685</v>
      </c>
      <c r="S57" s="24">
        <f t="shared" si="9"/>
        <v>342.00619747335827</v>
      </c>
      <c r="T57" s="24">
        <f t="shared" si="10"/>
        <v>-0.5160637073655443</v>
      </c>
      <c r="U57" s="16">
        <f t="shared" si="19"/>
        <v>49.997764253236198</v>
      </c>
      <c r="V57" s="16">
        <f t="shared" si="20"/>
        <v>0.96645844122699476</v>
      </c>
      <c r="W57" s="16">
        <f t="shared" si="21"/>
        <v>-0.25682305461365362</v>
      </c>
      <c r="X57" s="16">
        <f t="shared" si="22"/>
        <v>-0.25973355667790726</v>
      </c>
      <c r="Y57" s="16">
        <f t="shared" si="23"/>
        <v>0.25949805985449048</v>
      </c>
      <c r="Z57" s="16">
        <f t="shared" si="24"/>
        <v>-0.25633015068763704</v>
      </c>
      <c r="AA57" s="16">
        <f t="shared" si="25"/>
        <v>1.2671636667413777E-6</v>
      </c>
      <c r="AB57" s="16">
        <f t="shared" si="26"/>
        <v>-5.2533193804268786E-3</v>
      </c>
      <c r="AC57" s="16">
        <f t="shared" si="27"/>
        <v>0.25949805985449048</v>
      </c>
      <c r="AD57" s="16">
        <v>0</v>
      </c>
      <c r="AE57" s="16">
        <f t="shared" si="28"/>
        <v>6.8702596631593837E-2</v>
      </c>
      <c r="AF57" s="16">
        <f t="shared" si="29"/>
        <v>5714.8820817512569</v>
      </c>
      <c r="AG57" s="26">
        <f t="shared" si="30"/>
        <v>61.458299073894537</v>
      </c>
      <c r="AH57" s="26">
        <f t="shared" si="31"/>
        <v>-61.458299073894537</v>
      </c>
      <c r="AI57" s="26">
        <f t="shared" si="11"/>
        <v>16.327959647059171</v>
      </c>
      <c r="AJ57" s="26">
        <f t="shared" si="32"/>
        <v>-16.327959647059171</v>
      </c>
      <c r="AK57" s="27">
        <f t="shared" si="12"/>
        <v>22.563774806165966</v>
      </c>
      <c r="AL57" s="27">
        <f t="shared" si="13"/>
        <v>-21.747376823813006</v>
      </c>
      <c r="AM57" s="26">
        <f t="shared" si="33"/>
        <v>63.590288395584778</v>
      </c>
      <c r="AN57" s="26">
        <f t="shared" si="34"/>
        <v>-3.6136706029967769E-3</v>
      </c>
      <c r="AO57" s="26">
        <f t="shared" si="35"/>
        <v>-63.590288395584778</v>
      </c>
      <c r="AP57" s="26">
        <f t="shared" si="36"/>
        <v>3.6136706029967769E-3</v>
      </c>
      <c r="AR57" s="5"/>
      <c r="AU57" s="5"/>
      <c r="AV57" s="5"/>
      <c r="AW57" s="5"/>
      <c r="AX57" s="5"/>
    </row>
    <row r="58" spans="1:50" ht="18" customHeight="1">
      <c r="A58" s="28">
        <v>12</v>
      </c>
      <c r="B58" s="6">
        <v>12</v>
      </c>
      <c r="C58" s="6">
        <v>12</v>
      </c>
      <c r="D58" s="6">
        <v>13</v>
      </c>
      <c r="E58" s="6">
        <v>70000</v>
      </c>
      <c r="F58" s="6">
        <f t="shared" si="14"/>
        <v>19.634954084936208</v>
      </c>
      <c r="G58" s="6">
        <f t="shared" si="15"/>
        <v>30.679615757712824</v>
      </c>
      <c r="H58" s="24">
        <f t="shared" si="1"/>
        <v>550</v>
      </c>
      <c r="I58" s="24">
        <f t="shared" si="2"/>
        <v>0</v>
      </c>
      <c r="J58" s="24">
        <f t="shared" si="3"/>
        <v>600</v>
      </c>
      <c r="K58" s="24">
        <f t="shared" si="4"/>
        <v>0</v>
      </c>
      <c r="L58" s="16">
        <f t="shared" si="16"/>
        <v>50</v>
      </c>
      <c r="M58" s="16">
        <f t="shared" si="17"/>
        <v>1</v>
      </c>
      <c r="N58" s="16">
        <f t="shared" si="18"/>
        <v>0</v>
      </c>
      <c r="O58" s="24">
        <f t="shared" si="5"/>
        <v>-602.56705427346685</v>
      </c>
      <c r="P58" s="24">
        <f t="shared" si="6"/>
        <v>342.00619747335827</v>
      </c>
      <c r="Q58" s="24">
        <f t="shared" si="7"/>
        <v>-0.5160637073655443</v>
      </c>
      <c r="R58" s="24">
        <f t="shared" si="8"/>
        <v>-616.35129690700114</v>
      </c>
      <c r="S58" s="24">
        <f t="shared" si="9"/>
        <v>307.53517528921833</v>
      </c>
      <c r="T58" s="24">
        <f t="shared" si="10"/>
        <v>-0.99687258287579938</v>
      </c>
      <c r="U58" s="16">
        <f t="shared" si="19"/>
        <v>49.998324492388576</v>
      </c>
      <c r="V58" s="16">
        <f t="shared" si="20"/>
        <v>0.72433942005354524</v>
      </c>
      <c r="W58" s="16">
        <f t="shared" si="21"/>
        <v>-0.68944354704101307</v>
      </c>
      <c r="X58" s="16">
        <f t="shared" si="22"/>
        <v>-0.7607205503167912</v>
      </c>
      <c r="Y58" s="16">
        <f t="shared" si="23"/>
        <v>0.2446568429512469</v>
      </c>
      <c r="Z58" s="16">
        <f t="shared" si="24"/>
        <v>-0.23615203255900818</v>
      </c>
      <c r="AA58" s="16">
        <f t="shared" si="25"/>
        <v>3.4019241568954861E-6</v>
      </c>
      <c r="AB58" s="16">
        <f t="shared" si="26"/>
        <v>-5.0632330668697123E-3</v>
      </c>
      <c r="AC58" s="16">
        <f t="shared" si="27"/>
        <v>0.2446568429512469</v>
      </c>
      <c r="AD58" s="16">
        <v>0</v>
      </c>
      <c r="AE58" s="16">
        <f t="shared" si="28"/>
        <v>3.8585198623631758E-2</v>
      </c>
      <c r="AF58" s="16">
        <f t="shared" si="29"/>
        <v>4969.3589605488023</v>
      </c>
      <c r="AG58" s="26">
        <f t="shared" si="30"/>
        <v>46.057921027037565</v>
      </c>
      <c r="AH58" s="26">
        <f t="shared" si="31"/>
        <v>-46.057921027037565</v>
      </c>
      <c r="AI58" s="26">
        <f t="shared" si="11"/>
        <v>43.835284907582562</v>
      </c>
      <c r="AJ58" s="26">
        <f t="shared" si="32"/>
        <v>-43.835284907582562</v>
      </c>
      <c r="AK58" s="27">
        <f t="shared" si="12"/>
        <v>21.747326297663211</v>
      </c>
      <c r="AL58" s="27">
        <f t="shared" si="13"/>
        <v>-19.555562052284081</v>
      </c>
      <c r="AM58" s="26">
        <f t="shared" si="33"/>
        <v>63.583522117833489</v>
      </c>
      <c r="AN58" s="26">
        <f t="shared" si="34"/>
        <v>-2.7115943753628358E-3</v>
      </c>
      <c r="AO58" s="26">
        <f t="shared" si="35"/>
        <v>-63.583522117833489</v>
      </c>
      <c r="AP58" s="26">
        <f t="shared" si="36"/>
        <v>2.7115943753628358E-3</v>
      </c>
      <c r="AR58" s="5"/>
      <c r="AU58" s="5"/>
      <c r="AV58" s="5"/>
      <c r="AW58" s="5"/>
      <c r="AX58" s="5"/>
    </row>
    <row r="59" spans="1:50" ht="18" customHeight="1">
      <c r="A59" s="28">
        <v>13</v>
      </c>
      <c r="B59" s="6">
        <v>13</v>
      </c>
      <c r="C59" s="6">
        <v>13</v>
      </c>
      <c r="D59" s="6">
        <v>14</v>
      </c>
      <c r="E59" s="6">
        <v>70000</v>
      </c>
      <c r="F59" s="6">
        <f t="shared" si="14"/>
        <v>19.634954084936208</v>
      </c>
      <c r="G59" s="6">
        <f t="shared" si="15"/>
        <v>30.679615757712824</v>
      </c>
      <c r="H59" s="24">
        <f t="shared" si="1"/>
        <v>600</v>
      </c>
      <c r="I59" s="24">
        <f t="shared" si="2"/>
        <v>0</v>
      </c>
      <c r="J59" s="24">
        <f t="shared" si="3"/>
        <v>650</v>
      </c>
      <c r="K59" s="24">
        <f t="shared" si="4"/>
        <v>0</v>
      </c>
      <c r="L59" s="16">
        <f t="shared" si="16"/>
        <v>50</v>
      </c>
      <c r="M59" s="16">
        <f t="shared" si="17"/>
        <v>1</v>
      </c>
      <c r="N59" s="16">
        <f t="shared" si="18"/>
        <v>0</v>
      </c>
      <c r="O59" s="24">
        <f t="shared" si="5"/>
        <v>-616.35129690700114</v>
      </c>
      <c r="P59" s="24">
        <f t="shared" si="6"/>
        <v>307.53517528921833</v>
      </c>
      <c r="Q59" s="24">
        <f t="shared" si="7"/>
        <v>-0.99687258287579938</v>
      </c>
      <c r="R59" s="24">
        <f t="shared" si="8"/>
        <v>-648.83935389697808</v>
      </c>
      <c r="S59" s="24">
        <f t="shared" si="9"/>
        <v>260.70301945293232</v>
      </c>
      <c r="T59" s="24">
        <f t="shared" si="10"/>
        <v>-1.4175003823676045</v>
      </c>
      <c r="U59" s="16">
        <f t="shared" si="19"/>
        <v>49.999189676038476</v>
      </c>
      <c r="V59" s="16">
        <f t="shared" si="20"/>
        <v>0.35024453643126646</v>
      </c>
      <c r="W59" s="16">
        <f t="shared" si="21"/>
        <v>-0.93665829665895095</v>
      </c>
      <c r="X59" s="16">
        <f t="shared" si="22"/>
        <v>-1.2129641626325687</v>
      </c>
      <c r="Y59" s="16">
        <f t="shared" si="23"/>
        <v>0.21609157975676929</v>
      </c>
      <c r="Z59" s="16">
        <f t="shared" si="24"/>
        <v>-0.20453621973503577</v>
      </c>
      <c r="AA59" s="16">
        <f t="shared" si="25"/>
        <v>4.6221440086934072E-6</v>
      </c>
      <c r="AB59" s="16">
        <f t="shared" si="26"/>
        <v>-4.5529387955700563E-3</v>
      </c>
      <c r="AC59" s="16">
        <f t="shared" si="27"/>
        <v>0.21609157975676929</v>
      </c>
      <c r="AD59" s="16">
        <v>0</v>
      </c>
      <c r="AE59" s="16">
        <f t="shared" si="28"/>
        <v>9.024960144697558E-3</v>
      </c>
      <c r="AF59" s="16">
        <f t="shared" si="29"/>
        <v>3808.2554062092563</v>
      </c>
      <c r="AG59" s="26">
        <f t="shared" si="30"/>
        <v>22.274943289863707</v>
      </c>
      <c r="AH59" s="26">
        <f t="shared" si="31"/>
        <v>-22.274943289863707</v>
      </c>
      <c r="AI59" s="26">
        <f t="shared" si="11"/>
        <v>59.558352908681833</v>
      </c>
      <c r="AJ59" s="26">
        <f t="shared" si="32"/>
        <v>-59.558352908681833</v>
      </c>
      <c r="AK59" s="27">
        <f t="shared" si="12"/>
        <v>19.555537794306236</v>
      </c>
      <c r="AL59" s="27">
        <f t="shared" si="13"/>
        <v>-16.577620148872146</v>
      </c>
      <c r="AM59" s="26">
        <f t="shared" si="33"/>
        <v>63.587502573849669</v>
      </c>
      <c r="AN59" s="26">
        <f t="shared" si="34"/>
        <v>-4.0227349474299956E-3</v>
      </c>
      <c r="AO59" s="26">
        <f t="shared" si="35"/>
        <v>-63.587502573849669</v>
      </c>
      <c r="AP59" s="26">
        <f t="shared" si="36"/>
        <v>4.0227349474299956E-3</v>
      </c>
      <c r="AR59" s="5"/>
      <c r="AU59" s="5"/>
      <c r="AV59" s="5"/>
      <c r="AW59" s="5"/>
      <c r="AX59" s="5"/>
    </row>
    <row r="60" spans="1:50" ht="18" customHeight="1">
      <c r="A60" s="28">
        <v>14</v>
      </c>
      <c r="B60" s="6">
        <v>14</v>
      </c>
      <c r="C60" s="6">
        <v>14</v>
      </c>
      <c r="D60" s="6">
        <v>15</v>
      </c>
      <c r="E60" s="6">
        <v>70000</v>
      </c>
      <c r="F60" s="6">
        <f t="shared" si="14"/>
        <v>19.634954084936208</v>
      </c>
      <c r="G60" s="6">
        <f t="shared" si="15"/>
        <v>30.679615757712824</v>
      </c>
      <c r="H60" s="24">
        <f t="shared" si="1"/>
        <v>650</v>
      </c>
      <c r="I60" s="24">
        <f t="shared" si="2"/>
        <v>0</v>
      </c>
      <c r="J60" s="24">
        <f t="shared" si="3"/>
        <v>700</v>
      </c>
      <c r="K60" s="24">
        <f t="shared" si="4"/>
        <v>0</v>
      </c>
      <c r="L60" s="16">
        <f t="shared" si="16"/>
        <v>50</v>
      </c>
      <c r="M60" s="16">
        <f t="shared" si="17"/>
        <v>1</v>
      </c>
      <c r="N60" s="16">
        <f t="shared" si="18"/>
        <v>0</v>
      </c>
      <c r="O60" s="24">
        <f t="shared" si="5"/>
        <v>-648.83935389697808</v>
      </c>
      <c r="P60" s="24">
        <f t="shared" si="6"/>
        <v>260.70301945293232</v>
      </c>
      <c r="Q60" s="24">
        <f t="shared" si="7"/>
        <v>-1.4175003823676045</v>
      </c>
      <c r="R60" s="24">
        <f t="shared" si="8"/>
        <v>-700.206830787032</v>
      </c>
      <c r="S60" s="24">
        <f t="shared" si="9"/>
        <v>210.72165961051115</v>
      </c>
      <c r="T60" s="24">
        <f t="shared" si="10"/>
        <v>-1.766465706488924</v>
      </c>
      <c r="U60" s="16">
        <f t="shared" si="19"/>
        <v>50.000063247384233</v>
      </c>
      <c r="V60" s="16">
        <f t="shared" si="20"/>
        <v>-2.7349503205387683E-2</v>
      </c>
      <c r="W60" s="16">
        <f t="shared" si="21"/>
        <v>-0.99962593237391473</v>
      </c>
      <c r="X60" s="16">
        <f t="shared" si="22"/>
        <v>-1.5981492406985351</v>
      </c>
      <c r="Y60" s="16">
        <f t="shared" si="23"/>
        <v>0.1806488583309307</v>
      </c>
      <c r="Z60" s="16">
        <f t="shared" si="24"/>
        <v>-0.16831646579038884</v>
      </c>
      <c r="AA60" s="16">
        <f t="shared" si="25"/>
        <v>4.9329570162167438E-6</v>
      </c>
      <c r="AB60" s="16">
        <f t="shared" si="26"/>
        <v>-3.8596250174294509E-3</v>
      </c>
      <c r="AC60" s="16">
        <f t="shared" si="27"/>
        <v>0.1806488583309307</v>
      </c>
      <c r="AD60" s="16">
        <v>0</v>
      </c>
      <c r="AE60" s="16">
        <f t="shared" si="28"/>
        <v>5.4981054820499568E-5</v>
      </c>
      <c r="AF60" s="16">
        <f t="shared" si="29"/>
        <v>2625.0443444175762</v>
      </c>
      <c r="AG60" s="26">
        <f t="shared" si="30"/>
        <v>-1.7386032794853561</v>
      </c>
      <c r="AH60" s="26">
        <f t="shared" si="31"/>
        <v>1.7386032794853561</v>
      </c>
      <c r="AI60" s="26">
        <f t="shared" si="11"/>
        <v>63.563314838874163</v>
      </c>
      <c r="AJ60" s="26">
        <f t="shared" si="32"/>
        <v>-63.563314838874163</v>
      </c>
      <c r="AK60" s="27">
        <f t="shared" si="12"/>
        <v>16.577653750502769</v>
      </c>
      <c r="AL60" s="27">
        <f t="shared" si="13"/>
        <v>-13.399488008559061</v>
      </c>
      <c r="AM60" s="26">
        <f t="shared" si="33"/>
        <v>63.587087796551451</v>
      </c>
      <c r="AN60" s="26">
        <f t="shared" si="34"/>
        <v>-4.7215864696048548E-4</v>
      </c>
      <c r="AO60" s="26">
        <f t="shared" si="35"/>
        <v>-63.587087796551451</v>
      </c>
      <c r="AP60" s="26">
        <f t="shared" si="36"/>
        <v>4.7215864696048548E-4</v>
      </c>
      <c r="AR60" s="5"/>
      <c r="AU60" s="5"/>
      <c r="AV60" s="5"/>
      <c r="AW60" s="5"/>
      <c r="AX60" s="5"/>
    </row>
    <row r="61" spans="1:50" ht="18" customHeight="1">
      <c r="A61" s="28">
        <v>15</v>
      </c>
      <c r="B61" s="6">
        <v>15</v>
      </c>
      <c r="C61" s="6">
        <v>15</v>
      </c>
      <c r="D61" s="6">
        <v>16</v>
      </c>
      <c r="E61" s="6">
        <v>70000</v>
      </c>
      <c r="F61" s="6">
        <f t="shared" si="14"/>
        <v>19.634954084936208</v>
      </c>
      <c r="G61" s="6">
        <f t="shared" si="15"/>
        <v>30.679615757712824</v>
      </c>
      <c r="H61" s="24">
        <f t="shared" si="1"/>
        <v>700</v>
      </c>
      <c r="I61" s="24">
        <f t="shared" si="2"/>
        <v>0</v>
      </c>
      <c r="J61" s="24">
        <f t="shared" si="3"/>
        <v>750</v>
      </c>
      <c r="K61" s="24">
        <f t="shared" si="4"/>
        <v>0</v>
      </c>
      <c r="L61" s="16">
        <f t="shared" si="16"/>
        <v>50</v>
      </c>
      <c r="M61" s="16">
        <f t="shared" si="17"/>
        <v>1</v>
      </c>
      <c r="N61" s="16">
        <f t="shared" si="18"/>
        <v>0</v>
      </c>
      <c r="O61" s="24">
        <f t="shared" si="5"/>
        <v>-700.206830787032</v>
      </c>
      <c r="P61" s="24">
        <f t="shared" si="6"/>
        <v>210.72165961051115</v>
      </c>
      <c r="Q61" s="24">
        <f t="shared" si="7"/>
        <v>-1.766465706488924</v>
      </c>
      <c r="R61" s="24">
        <f t="shared" si="8"/>
        <v>-766.88251796054794</v>
      </c>
      <c r="S61" s="24">
        <f t="shared" si="9"/>
        <v>163.58357931543432</v>
      </c>
      <c r="T61" s="24">
        <f t="shared" si="10"/>
        <v>-2.0435416081933027</v>
      </c>
      <c r="U61" s="16">
        <f t="shared" si="19"/>
        <v>50.000771560187694</v>
      </c>
      <c r="V61" s="16">
        <f t="shared" si="20"/>
        <v>-0.33350859703120433</v>
      </c>
      <c r="W61" s="16">
        <f t="shared" si="21"/>
        <v>-0.94274705817959348</v>
      </c>
      <c r="X61" s="16">
        <f t="shared" si="22"/>
        <v>-1.9108191375832597</v>
      </c>
      <c r="Y61" s="16">
        <f t="shared" si="23"/>
        <v>0.14435343109433574</v>
      </c>
      <c r="Z61" s="16">
        <f t="shared" si="24"/>
        <v>-0.13272247061004294</v>
      </c>
      <c r="AA61" s="16">
        <f t="shared" si="25"/>
        <v>4.6523841937171187E-6</v>
      </c>
      <c r="AB61" s="16">
        <f t="shared" si="26"/>
        <v>-3.1196878315725707E-3</v>
      </c>
      <c r="AC61" s="16">
        <f t="shared" si="27"/>
        <v>0.14435343109433574</v>
      </c>
      <c r="AD61" s="16">
        <v>0</v>
      </c>
      <c r="AE61" s="16">
        <f t="shared" si="28"/>
        <v>8.1821521328991308E-3</v>
      </c>
      <c r="AF61" s="16">
        <f t="shared" si="29"/>
        <v>1657.4301964882427</v>
      </c>
      <c r="AG61" s="26">
        <f t="shared" si="30"/>
        <v>-21.209368402836148</v>
      </c>
      <c r="AH61" s="26">
        <f t="shared" si="31"/>
        <v>21.209368402836148</v>
      </c>
      <c r="AI61" s="26">
        <f t="shared" si="11"/>
        <v>59.948010956609068</v>
      </c>
      <c r="AJ61" s="26">
        <f t="shared" si="32"/>
        <v>-59.948010956609068</v>
      </c>
      <c r="AK61" s="27">
        <f t="shared" si="12"/>
        <v>13.399515353932228</v>
      </c>
      <c r="AL61" s="27">
        <f t="shared" si="13"/>
        <v>-10.402114806101777</v>
      </c>
      <c r="AM61" s="26">
        <f t="shared" si="33"/>
        <v>63.589317673009077</v>
      </c>
      <c r="AN61" s="26">
        <f t="shared" si="34"/>
        <v>1.8926386710482745E-3</v>
      </c>
      <c r="AO61" s="26">
        <f t="shared" si="35"/>
        <v>-63.589317673009077</v>
      </c>
      <c r="AP61" s="26">
        <f t="shared" si="36"/>
        <v>-1.8926386710482745E-3</v>
      </c>
      <c r="AR61" s="5"/>
      <c r="AU61" s="5"/>
      <c r="AV61" s="5"/>
      <c r="AW61" s="5"/>
      <c r="AX61" s="5"/>
    </row>
    <row r="62" spans="1:50" ht="18" customHeight="1">
      <c r="A62" s="28">
        <v>16</v>
      </c>
      <c r="B62" s="6">
        <v>16</v>
      </c>
      <c r="C62" s="6">
        <v>16</v>
      </c>
      <c r="D62" s="6">
        <v>17</v>
      </c>
      <c r="E62" s="6">
        <v>70000</v>
      </c>
      <c r="F62" s="6">
        <f t="shared" si="14"/>
        <v>19.634954084936208</v>
      </c>
      <c r="G62" s="6">
        <f t="shared" si="15"/>
        <v>30.679615757712824</v>
      </c>
      <c r="H62" s="24">
        <f t="shared" si="1"/>
        <v>750</v>
      </c>
      <c r="I62" s="24">
        <f t="shared" si="2"/>
        <v>0</v>
      </c>
      <c r="J62" s="24">
        <f t="shared" si="3"/>
        <v>800</v>
      </c>
      <c r="K62" s="24">
        <f t="shared" si="4"/>
        <v>0</v>
      </c>
      <c r="L62" s="16">
        <f t="shared" si="16"/>
        <v>50</v>
      </c>
      <c r="M62" s="16">
        <f t="shared" si="17"/>
        <v>1</v>
      </c>
      <c r="N62" s="16">
        <f t="shared" si="18"/>
        <v>0</v>
      </c>
      <c r="O62" s="24">
        <f t="shared" si="5"/>
        <v>-766.88251796054794</v>
      </c>
      <c r="P62" s="24">
        <f t="shared" si="6"/>
        <v>163.58357931543432</v>
      </c>
      <c r="Q62" s="24">
        <f t="shared" si="7"/>
        <v>-2.0435416081933027</v>
      </c>
      <c r="R62" s="24">
        <f t="shared" si="8"/>
        <v>-844.432336721811</v>
      </c>
      <c r="S62" s="24">
        <f t="shared" si="9"/>
        <v>121.85667047706735</v>
      </c>
      <c r="T62" s="24">
        <f t="shared" si="10"/>
        <v>-2.2548370959034401</v>
      </c>
      <c r="U62" s="16">
        <f t="shared" si="19"/>
        <v>50.001274333599028</v>
      </c>
      <c r="V62" s="16">
        <f t="shared" si="20"/>
        <v>-0.55098233251928508</v>
      </c>
      <c r="W62" s="16">
        <f t="shared" si="21"/>
        <v>-0.83451690770865039</v>
      </c>
      <c r="X62" s="16">
        <f t="shared" si="22"/>
        <v>-2.1543372350278847</v>
      </c>
      <c r="Y62" s="16">
        <f t="shared" si="23"/>
        <v>0.110795626834582</v>
      </c>
      <c r="Z62" s="16">
        <f t="shared" si="24"/>
        <v>-0.1004998608755554</v>
      </c>
      <c r="AA62" s="16">
        <f t="shared" si="25"/>
        <v>4.1183063836106371E-6</v>
      </c>
      <c r="AB62" s="16">
        <f t="shared" si="26"/>
        <v>-2.4218278558721718E-3</v>
      </c>
      <c r="AC62" s="16">
        <f t="shared" si="27"/>
        <v>0.110795626834582</v>
      </c>
      <c r="AD62" s="16">
        <v>0</v>
      </c>
      <c r="AE62" s="16">
        <f t="shared" si="28"/>
        <v>2.2320000384790904E-2</v>
      </c>
      <c r="AF62" s="16">
        <f t="shared" si="29"/>
        <v>965.63029271988444</v>
      </c>
      <c r="AG62" s="26">
        <f t="shared" si="30"/>
        <v>-35.030074388261838</v>
      </c>
      <c r="AH62" s="26">
        <f t="shared" si="31"/>
        <v>35.030074388261838</v>
      </c>
      <c r="AI62" s="26">
        <f t="shared" si="11"/>
        <v>53.06618411711829</v>
      </c>
      <c r="AJ62" s="26">
        <f t="shared" si="32"/>
        <v>-53.06618411711829</v>
      </c>
      <c r="AK62" s="27">
        <f t="shared" si="12"/>
        <v>10.402104726927725</v>
      </c>
      <c r="AL62" s="27">
        <f t="shared" si="13"/>
        <v>-7.7487955210718091</v>
      </c>
      <c r="AM62" s="26">
        <f t="shared" si="33"/>
        <v>63.585579968084026</v>
      </c>
      <c r="AN62" s="26">
        <f t="shared" si="34"/>
        <v>-5.3405474514143236E-3</v>
      </c>
      <c r="AO62" s="26">
        <f t="shared" si="35"/>
        <v>-63.585579968084026</v>
      </c>
      <c r="AP62" s="26">
        <f t="shared" si="36"/>
        <v>5.3405474514143236E-3</v>
      </c>
      <c r="AR62" s="5"/>
      <c r="AU62" s="5"/>
      <c r="AV62" s="5"/>
      <c r="AW62" s="5"/>
      <c r="AX62" s="5"/>
    </row>
    <row r="63" spans="1:50" ht="18" customHeight="1">
      <c r="A63" s="28">
        <v>17</v>
      </c>
      <c r="B63" s="6">
        <v>17</v>
      </c>
      <c r="C63" s="6">
        <v>17</v>
      </c>
      <c r="D63" s="6">
        <v>18</v>
      </c>
      <c r="E63" s="6">
        <v>70000</v>
      </c>
      <c r="F63" s="6">
        <f t="shared" si="14"/>
        <v>19.634954084936208</v>
      </c>
      <c r="G63" s="6">
        <f t="shared" si="15"/>
        <v>30.679615757712824</v>
      </c>
      <c r="H63" s="24">
        <f t="shared" si="1"/>
        <v>800</v>
      </c>
      <c r="I63" s="24">
        <f t="shared" si="2"/>
        <v>0</v>
      </c>
      <c r="J63" s="24">
        <f t="shared" si="3"/>
        <v>850</v>
      </c>
      <c r="K63" s="24">
        <f t="shared" si="4"/>
        <v>0</v>
      </c>
      <c r="L63" s="16">
        <f t="shared" si="16"/>
        <v>50</v>
      </c>
      <c r="M63" s="16">
        <f t="shared" si="17"/>
        <v>1</v>
      </c>
      <c r="N63" s="16">
        <f t="shared" si="18"/>
        <v>0</v>
      </c>
      <c r="O63" s="24">
        <f t="shared" si="5"/>
        <v>-844.432336721811</v>
      </c>
      <c r="P63" s="24">
        <f t="shared" si="6"/>
        <v>121.85667047706735</v>
      </c>
      <c r="Q63" s="24">
        <f t="shared" si="7"/>
        <v>-2.2548370959034401</v>
      </c>
      <c r="R63" s="24">
        <f t="shared" si="8"/>
        <v>-929.07282833078716</v>
      </c>
      <c r="S63" s="24">
        <f t="shared" si="9"/>
        <v>85.798432100795978</v>
      </c>
      <c r="T63" s="24">
        <f t="shared" si="10"/>
        <v>-2.4085533758444115</v>
      </c>
      <c r="U63" s="16">
        <f t="shared" si="19"/>
        <v>50.001602111447966</v>
      </c>
      <c r="V63" s="16">
        <f t="shared" si="20"/>
        <v>-0.69278763371954344</v>
      </c>
      <c r="W63" s="16">
        <f t="shared" si="21"/>
        <v>-0.72114166053922846</v>
      </c>
      <c r="X63" s="16">
        <f t="shared" si="22"/>
        <v>-2.336143822088558</v>
      </c>
      <c r="Y63" s="16">
        <f t="shared" si="23"/>
        <v>8.1306726185117917E-2</v>
      </c>
      <c r="Z63" s="16">
        <f t="shared" si="24"/>
        <v>-7.2409553755853562E-2</v>
      </c>
      <c r="AA63" s="16">
        <f t="shared" si="25"/>
        <v>3.5588689717057421E-6</v>
      </c>
      <c r="AB63" s="16">
        <f t="shared" si="26"/>
        <v>-1.8040779722876454E-3</v>
      </c>
      <c r="AC63" s="16">
        <f t="shared" si="27"/>
        <v>8.1306726185117917E-2</v>
      </c>
      <c r="AD63" s="16">
        <v>0</v>
      </c>
      <c r="AE63" s="16">
        <f t="shared" si="28"/>
        <v>3.5278765327668826E-2</v>
      </c>
      <c r="AF63" s="16">
        <f t="shared" si="29"/>
        <v>512.54352819263875</v>
      </c>
      <c r="AG63" s="26">
        <f t="shared" si="30"/>
        <v>-44.040338607572572</v>
      </c>
      <c r="AH63" s="26">
        <f t="shared" si="31"/>
        <v>44.040338607572572</v>
      </c>
      <c r="AI63" s="26">
        <f t="shared" si="11"/>
        <v>45.857587685271064</v>
      </c>
      <c r="AJ63" s="26">
        <f t="shared" si="32"/>
        <v>-45.857587685271064</v>
      </c>
      <c r="AK63" s="27">
        <f t="shared" si="12"/>
        <v>7.7487786581434106</v>
      </c>
      <c r="AL63" s="27">
        <f t="shared" si="13"/>
        <v>-5.4558992738798571</v>
      </c>
      <c r="AM63" s="26">
        <f t="shared" si="33"/>
        <v>63.580418903827301</v>
      </c>
      <c r="AN63" s="26">
        <f t="shared" si="34"/>
        <v>-1.0246746390638606E-2</v>
      </c>
      <c r="AO63" s="26">
        <f t="shared" si="35"/>
        <v>-63.580418903827301</v>
      </c>
      <c r="AP63" s="26">
        <f t="shared" si="36"/>
        <v>1.0246746390638606E-2</v>
      </c>
      <c r="AR63" s="5"/>
      <c r="AU63" s="5"/>
      <c r="AV63" s="5"/>
      <c r="AW63" s="5"/>
      <c r="AX63" s="5"/>
    </row>
    <row r="64" spans="1:50" ht="18" customHeight="1">
      <c r="A64" s="28">
        <v>18</v>
      </c>
      <c r="B64" s="6">
        <v>18</v>
      </c>
      <c r="C64" s="6">
        <v>18</v>
      </c>
      <c r="D64" s="6">
        <v>19</v>
      </c>
      <c r="E64" s="6">
        <v>70000</v>
      </c>
      <c r="F64" s="6">
        <f t="shared" si="14"/>
        <v>19.634954084936208</v>
      </c>
      <c r="G64" s="6">
        <f t="shared" si="15"/>
        <v>30.679615757712824</v>
      </c>
      <c r="H64" s="24">
        <f t="shared" si="1"/>
        <v>850</v>
      </c>
      <c r="I64" s="24">
        <f t="shared" si="2"/>
        <v>0</v>
      </c>
      <c r="J64" s="24">
        <f t="shared" si="3"/>
        <v>900</v>
      </c>
      <c r="K64" s="24">
        <f t="shared" si="4"/>
        <v>0</v>
      </c>
      <c r="L64" s="16">
        <f t="shared" si="16"/>
        <v>50</v>
      </c>
      <c r="M64" s="16">
        <f t="shared" si="17"/>
        <v>1</v>
      </c>
      <c r="N64" s="16">
        <f t="shared" si="18"/>
        <v>0</v>
      </c>
      <c r="O64" s="24">
        <f t="shared" si="5"/>
        <v>-929.07282833078716</v>
      </c>
      <c r="P64" s="24">
        <f t="shared" si="6"/>
        <v>85.798432100795978</v>
      </c>
      <c r="Q64" s="24">
        <f t="shared" si="7"/>
        <v>-2.4085533758444115</v>
      </c>
      <c r="R64" s="24">
        <f t="shared" si="8"/>
        <v>-1018.0389103566011</v>
      </c>
      <c r="S64" s="24">
        <f t="shared" si="9"/>
        <v>54.464350035526138</v>
      </c>
      <c r="T64" s="24">
        <f t="shared" si="10"/>
        <v>-2.5123830900752497</v>
      </c>
      <c r="U64" s="16">
        <f t="shared" si="19"/>
        <v>50.001802440667369</v>
      </c>
      <c r="V64" s="16">
        <f t="shared" si="20"/>
        <v>-0.77929354790862837</v>
      </c>
      <c r="W64" s="16">
        <f t="shared" si="21"/>
        <v>-0.62665905099023522</v>
      </c>
      <c r="X64" s="16">
        <f t="shared" si="22"/>
        <v>-2.4643340216025944</v>
      </c>
      <c r="Y64" s="16">
        <f t="shared" si="23"/>
        <v>5.5780645758182867E-2</v>
      </c>
      <c r="Z64" s="16">
        <f t="shared" si="24"/>
        <v>-4.8049068472655332E-2</v>
      </c>
      <c r="AA64" s="16">
        <f t="shared" si="25"/>
        <v>3.0926309142110141E-6</v>
      </c>
      <c r="AB64" s="16">
        <f t="shared" si="26"/>
        <v>-1.270244460874208E-3</v>
      </c>
      <c r="AC64" s="16">
        <f t="shared" si="27"/>
        <v>5.5780645758182867E-2</v>
      </c>
      <c r="AD64" s="16">
        <v>0</v>
      </c>
      <c r="AE64" s="16">
        <f t="shared" si="28"/>
        <v>4.4652922165394501E-2</v>
      </c>
      <c r="AF64" s="16">
        <f t="shared" si="29"/>
        <v>235.37275402817906</v>
      </c>
      <c r="AG64" s="26">
        <f t="shared" si="30"/>
        <v>-49.547175642332064</v>
      </c>
      <c r="AH64" s="26">
        <f t="shared" si="31"/>
        <v>49.547175642332064</v>
      </c>
      <c r="AI64" s="26">
        <f t="shared" si="11"/>
        <v>39.849905813935578</v>
      </c>
      <c r="AJ64" s="26">
        <f t="shared" si="32"/>
        <v>-39.849905813935578</v>
      </c>
      <c r="AK64" s="27">
        <f t="shared" si="12"/>
        <v>5.4558856769177293</v>
      </c>
      <c r="AL64" s="27">
        <f t="shared" si="13"/>
        <v>-3.4633903862209499</v>
      </c>
      <c r="AM64" s="26">
        <f t="shared" si="33"/>
        <v>63.584098454576051</v>
      </c>
      <c r="AN64" s="26">
        <f t="shared" si="34"/>
        <v>-5.5884182962238071E-3</v>
      </c>
      <c r="AO64" s="26">
        <f t="shared" si="35"/>
        <v>-63.584098454576051</v>
      </c>
      <c r="AP64" s="26">
        <f t="shared" si="36"/>
        <v>5.5884182962238071E-3</v>
      </c>
      <c r="AR64" s="5"/>
      <c r="AU64" s="5"/>
      <c r="AV64" s="5"/>
      <c r="AW64" s="5"/>
      <c r="AX64" s="5"/>
    </row>
    <row r="65" spans="1:50" ht="18" customHeight="1">
      <c r="A65" s="28">
        <v>19</v>
      </c>
      <c r="B65" s="6">
        <v>19</v>
      </c>
      <c r="C65" s="6">
        <v>19</v>
      </c>
      <c r="D65" s="6">
        <v>20</v>
      </c>
      <c r="E65" s="6">
        <v>70000</v>
      </c>
      <c r="F65" s="6">
        <f t="shared" si="14"/>
        <v>19.634954084936208</v>
      </c>
      <c r="G65" s="6">
        <f t="shared" si="15"/>
        <v>30.679615757712824</v>
      </c>
      <c r="H65" s="24">
        <f t="shared" si="1"/>
        <v>900</v>
      </c>
      <c r="I65" s="24">
        <f t="shared" si="2"/>
        <v>0</v>
      </c>
      <c r="J65" s="24">
        <f t="shared" si="3"/>
        <v>950</v>
      </c>
      <c r="K65" s="24">
        <f t="shared" si="4"/>
        <v>0</v>
      </c>
      <c r="L65" s="16">
        <f t="shared" si="16"/>
        <v>50</v>
      </c>
      <c r="M65" s="16">
        <f t="shared" si="17"/>
        <v>1</v>
      </c>
      <c r="N65" s="16">
        <f t="shared" si="18"/>
        <v>0</v>
      </c>
      <c r="O65" s="24">
        <f t="shared" si="5"/>
        <v>-1018.0389103566011</v>
      </c>
      <c r="P65" s="24">
        <f t="shared" si="6"/>
        <v>54.464350035526138</v>
      </c>
      <c r="Q65" s="24">
        <f t="shared" si="7"/>
        <v>-2.5123830900752497</v>
      </c>
      <c r="R65" s="24">
        <f t="shared" si="8"/>
        <v>-1109.4250430377519</v>
      </c>
      <c r="S65" s="24">
        <f t="shared" si="9"/>
        <v>26.404066389446015</v>
      </c>
      <c r="T65" s="24">
        <f t="shared" si="10"/>
        <v>-2.5722467523920232</v>
      </c>
      <c r="U65" s="16">
        <f t="shared" si="19"/>
        <v>50.001914929333353</v>
      </c>
      <c r="V65" s="16">
        <f t="shared" si="20"/>
        <v>-0.82769095422927186</v>
      </c>
      <c r="W65" s="16">
        <f t="shared" si="21"/>
        <v>-0.56118418036063478</v>
      </c>
      <c r="X65" s="16">
        <f t="shared" si="22"/>
        <v>-2.5457768428260406</v>
      </c>
      <c r="Y65" s="16">
        <f t="shared" si="23"/>
        <v>3.3393752750790817E-2</v>
      </c>
      <c r="Z65" s="16">
        <f t="shared" si="24"/>
        <v>-2.6469909565982608E-2</v>
      </c>
      <c r="AA65" s="16">
        <f t="shared" si="25"/>
        <v>2.7695372739232836E-6</v>
      </c>
      <c r="AB65" s="16">
        <f t="shared" si="26"/>
        <v>-8.0635191871198048E-4</v>
      </c>
      <c r="AC65" s="16">
        <f t="shared" si="27"/>
        <v>3.3393752750790817E-2</v>
      </c>
      <c r="AD65" s="16">
        <v>0</v>
      </c>
      <c r="AE65" s="16">
        <f t="shared" si="28"/>
        <v>5.0400336229762865E-2</v>
      </c>
      <c r="AF65" s="16">
        <f t="shared" si="29"/>
        <v>80.050290882309923</v>
      </c>
      <c r="AG65" s="26">
        <f t="shared" si="30"/>
        <v>-52.639369350922834</v>
      </c>
      <c r="AH65" s="26">
        <f t="shared" si="31"/>
        <v>52.639369350922834</v>
      </c>
      <c r="AI65" s="26">
        <f t="shared" si="11"/>
        <v>35.686702544064509</v>
      </c>
      <c r="AJ65" s="26">
        <f t="shared" si="32"/>
        <v>-35.686702544064509</v>
      </c>
      <c r="AK65" s="27">
        <f t="shared" si="12"/>
        <v>3.4633993844209261</v>
      </c>
      <c r="AL65" s="27">
        <f t="shared" si="13"/>
        <v>-1.6790642572177008</v>
      </c>
      <c r="AM65" s="26">
        <f t="shared" si="33"/>
        <v>63.595942765057032</v>
      </c>
      <c r="AN65" s="26">
        <f t="shared" si="34"/>
        <v>2.8204619054115199E-3</v>
      </c>
      <c r="AO65" s="26">
        <f t="shared" si="35"/>
        <v>-63.595942765057032</v>
      </c>
      <c r="AP65" s="26">
        <f t="shared" si="36"/>
        <v>-2.8204619054115199E-3</v>
      </c>
      <c r="AR65" s="5"/>
      <c r="AU65" s="5"/>
      <c r="AV65" s="5"/>
      <c r="AW65" s="5"/>
      <c r="AX65" s="5"/>
    </row>
    <row r="66" spans="1:50" ht="18" customHeight="1">
      <c r="A66" s="28">
        <v>20</v>
      </c>
      <c r="B66" s="6">
        <v>20</v>
      </c>
      <c r="C66" s="6">
        <v>20</v>
      </c>
      <c r="D66" s="6">
        <v>21</v>
      </c>
      <c r="E66" s="6">
        <v>70000</v>
      </c>
      <c r="F66" s="6">
        <f t="shared" si="14"/>
        <v>19.634954084936208</v>
      </c>
      <c r="G66" s="6">
        <f t="shared" si="15"/>
        <v>30.679615757712824</v>
      </c>
      <c r="H66" s="24">
        <f t="shared" si="1"/>
        <v>950</v>
      </c>
      <c r="I66" s="24">
        <f t="shared" si="2"/>
        <v>0</v>
      </c>
      <c r="J66" s="24">
        <f t="shared" si="3"/>
        <v>1000</v>
      </c>
      <c r="K66" s="24">
        <f t="shared" si="4"/>
        <v>0</v>
      </c>
      <c r="L66" s="16">
        <f t="shared" si="16"/>
        <v>50</v>
      </c>
      <c r="M66" s="16">
        <f t="shared" si="17"/>
        <v>1</v>
      </c>
      <c r="N66" s="16">
        <f t="shared" si="18"/>
        <v>0</v>
      </c>
      <c r="O66" s="24">
        <f t="shared" si="5"/>
        <v>-1109.4250430377519</v>
      </c>
      <c r="P66" s="24">
        <f t="shared" si="6"/>
        <v>26.404066389446015</v>
      </c>
      <c r="Q66" s="24">
        <f t="shared" si="7"/>
        <v>-2.5722467523920232</v>
      </c>
      <c r="R66" s="24">
        <f t="shared" si="8"/>
        <v>-1201.8870455376093</v>
      </c>
      <c r="S66" s="24">
        <f t="shared" si="9"/>
        <v>0</v>
      </c>
      <c r="T66" s="24">
        <f t="shared" si="10"/>
        <v>-2.5917929043111423</v>
      </c>
      <c r="U66" s="16">
        <f t="shared" si="19"/>
        <v>50.001963743398775</v>
      </c>
      <c r="V66" s="16">
        <f t="shared" si="20"/>
        <v>-0.84920669751621836</v>
      </c>
      <c r="W66" s="16">
        <f t="shared" si="21"/>
        <v>-0.52806058827903257</v>
      </c>
      <c r="X66" s="16">
        <f t="shared" si="22"/>
        <v>-2.5852775064871243</v>
      </c>
      <c r="Y66" s="16">
        <f t="shared" si="23"/>
        <v>1.3030754095101127E-2</v>
      </c>
      <c r="Z66" s="16">
        <f t="shared" si="24"/>
        <v>-6.5153978240179988E-3</v>
      </c>
      <c r="AA66" s="16">
        <f t="shared" si="25"/>
        <v>2.6061425084332514E-6</v>
      </c>
      <c r="AB66" s="16">
        <f t="shared" si="26"/>
        <v>-3.9092220732368511E-4</v>
      </c>
      <c r="AC66" s="16">
        <f t="shared" si="27"/>
        <v>1.3030754095101127E-2</v>
      </c>
      <c r="AD66" s="16">
        <v>0</v>
      </c>
      <c r="AE66" s="16">
        <f t="shared" si="28"/>
        <v>5.3002628345552326E-2</v>
      </c>
      <c r="AF66" s="16">
        <f t="shared" si="29"/>
        <v>10.939772969223171</v>
      </c>
      <c r="AG66" s="26">
        <f t="shared" si="30"/>
        <v>-53.98121605751767</v>
      </c>
      <c r="AH66" s="26">
        <f t="shared" si="31"/>
        <v>53.98121605751767</v>
      </c>
      <c r="AI66" s="26">
        <f t="shared" si="11"/>
        <v>33.581289322801084</v>
      </c>
      <c r="AJ66" s="26">
        <f t="shared" si="32"/>
        <v>-33.581289322801084</v>
      </c>
      <c r="AK66" s="27">
        <f t="shared" si="12"/>
        <v>1.6790680356586651</v>
      </c>
      <c r="AL66" s="27">
        <f t="shared" si="13"/>
        <v>-3.5695186111280559E-6</v>
      </c>
      <c r="AM66" s="26">
        <f t="shared" si="33"/>
        <v>63.574165611080772</v>
      </c>
      <c r="AN66" s="26">
        <f t="shared" si="34"/>
        <v>-1.2103096802213997E-2</v>
      </c>
      <c r="AO66" s="26">
        <f t="shared" si="35"/>
        <v>-63.574165611080772</v>
      </c>
      <c r="AP66" s="26">
        <f t="shared" si="36"/>
        <v>1.2103096802213997E-2</v>
      </c>
      <c r="AR66" s="5"/>
      <c r="AU66" s="5"/>
      <c r="AV66" s="5"/>
      <c r="AW66" s="5"/>
      <c r="AX66" s="5"/>
    </row>
    <row r="67" spans="1:50" ht="18" customHeight="1">
      <c r="A67" s="28">
        <v>21</v>
      </c>
      <c r="B67" s="6"/>
      <c r="C67" s="6"/>
      <c r="D67" s="6"/>
      <c r="E67" s="6"/>
      <c r="F67" s="6"/>
      <c r="G67" s="6"/>
      <c r="H67" s="24"/>
      <c r="I67" s="24"/>
      <c r="J67" s="24"/>
      <c r="K67" s="24"/>
      <c r="L67" s="16"/>
      <c r="M67" s="16"/>
      <c r="N67" s="16"/>
      <c r="O67" s="24"/>
      <c r="P67" s="24"/>
      <c r="Q67" s="24"/>
      <c r="R67" s="24"/>
      <c r="S67" s="24"/>
      <c r="T67" s="24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7"/>
      <c r="AH67" s="7"/>
      <c r="AI67" s="7"/>
      <c r="AJ67" s="7"/>
      <c r="AK67" s="7"/>
      <c r="AL67" s="7"/>
      <c r="AM67" s="17"/>
      <c r="AN67" s="17"/>
      <c r="AO67" s="7"/>
      <c r="AP67" s="17"/>
    </row>
    <row r="68" spans="1:50" ht="18" customHeight="1">
      <c r="A68" s="28">
        <v>22</v>
      </c>
      <c r="B68" s="6"/>
      <c r="C68" s="6"/>
      <c r="D68" s="6"/>
      <c r="E68" s="6"/>
      <c r="F68" s="6"/>
      <c r="G68" s="6"/>
      <c r="H68" s="24"/>
      <c r="I68" s="24"/>
      <c r="J68" s="24"/>
      <c r="K68" s="24"/>
      <c r="L68" s="16"/>
      <c r="M68" s="16"/>
      <c r="N68" s="16"/>
      <c r="O68" s="24"/>
      <c r="P68" s="24"/>
      <c r="Q68" s="24"/>
      <c r="R68" s="24"/>
      <c r="S68" s="24"/>
      <c r="T68" s="24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7"/>
      <c r="AH68" s="7"/>
      <c r="AI68" s="7"/>
      <c r="AJ68" s="7"/>
      <c r="AK68" s="7"/>
      <c r="AL68" s="7"/>
      <c r="AM68" s="17"/>
      <c r="AN68" s="17"/>
      <c r="AO68" s="7"/>
      <c r="AP68" s="17"/>
    </row>
    <row r="69" spans="1:50" ht="18" customHeight="1">
      <c r="A69" s="28">
        <v>23</v>
      </c>
      <c r="B69" s="6"/>
      <c r="C69" s="6"/>
      <c r="D69" s="6"/>
      <c r="E69" s="6"/>
      <c r="F69" s="6"/>
      <c r="G69" s="6"/>
      <c r="H69" s="24"/>
      <c r="I69" s="24"/>
      <c r="J69" s="24"/>
      <c r="K69" s="24"/>
      <c r="L69" s="16"/>
      <c r="M69" s="16"/>
      <c r="N69" s="16"/>
      <c r="O69" s="24"/>
      <c r="P69" s="24"/>
      <c r="Q69" s="24"/>
      <c r="R69" s="24"/>
      <c r="S69" s="24"/>
      <c r="T69" s="24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7"/>
      <c r="AH69" s="7"/>
      <c r="AI69" s="7"/>
      <c r="AJ69" s="7"/>
      <c r="AK69" s="7"/>
      <c r="AL69" s="7"/>
      <c r="AM69" s="17"/>
      <c r="AN69" s="17"/>
      <c r="AO69" s="7"/>
      <c r="AP69" s="17"/>
    </row>
    <row r="70" spans="1:50" ht="18" customHeight="1">
      <c r="A70" s="28">
        <v>24</v>
      </c>
      <c r="B70" s="6"/>
      <c r="C70" s="6"/>
      <c r="D70" s="6"/>
      <c r="E70" s="6"/>
      <c r="F70" s="6"/>
      <c r="G70" s="6"/>
      <c r="H70" s="24"/>
      <c r="I70" s="24"/>
      <c r="J70" s="24"/>
      <c r="K70" s="24"/>
      <c r="L70" s="16"/>
      <c r="M70" s="16"/>
      <c r="N70" s="16"/>
      <c r="O70" s="24"/>
      <c r="P70" s="24"/>
      <c r="Q70" s="24"/>
      <c r="R70" s="24"/>
      <c r="S70" s="24"/>
      <c r="T70" s="24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7"/>
      <c r="AH70" s="7"/>
      <c r="AI70" s="7"/>
      <c r="AJ70" s="7"/>
      <c r="AK70" s="7"/>
      <c r="AL70" s="7"/>
      <c r="AM70" s="17"/>
      <c r="AN70" s="17"/>
      <c r="AO70" s="7"/>
      <c r="AP70" s="17"/>
    </row>
    <row r="71" spans="1:50" ht="18" customHeight="1">
      <c r="A71" s="28">
        <v>25</v>
      </c>
      <c r="B71" s="6"/>
      <c r="C71" s="6"/>
      <c r="D71" s="6"/>
      <c r="E71" s="6"/>
      <c r="F71" s="6"/>
      <c r="G71" s="6"/>
      <c r="H71" s="24"/>
      <c r="I71" s="24"/>
      <c r="J71" s="24"/>
      <c r="K71" s="24"/>
      <c r="L71" s="16"/>
      <c r="M71" s="16"/>
      <c r="N71" s="16"/>
      <c r="O71" s="24"/>
      <c r="P71" s="24"/>
      <c r="Q71" s="24"/>
      <c r="R71" s="24"/>
      <c r="S71" s="24"/>
      <c r="T71" s="24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7"/>
      <c r="AH71" s="7"/>
      <c r="AI71" s="7"/>
      <c r="AJ71" s="7"/>
      <c r="AK71" s="7"/>
      <c r="AL71" s="7"/>
      <c r="AM71" s="17"/>
      <c r="AN71" s="17"/>
      <c r="AO71" s="17"/>
      <c r="AP71" s="17"/>
    </row>
    <row r="72" spans="1:50" ht="18" customHeight="1">
      <c r="A72" s="28">
        <v>26</v>
      </c>
      <c r="B72" s="6"/>
      <c r="C72" s="6"/>
      <c r="D72" s="6"/>
      <c r="E72" s="6"/>
      <c r="F72" s="6"/>
      <c r="G72" s="6"/>
      <c r="H72" s="24"/>
      <c r="I72" s="24"/>
      <c r="J72" s="24"/>
      <c r="K72" s="24"/>
      <c r="L72" s="16"/>
      <c r="M72" s="16"/>
      <c r="N72" s="16"/>
      <c r="O72" s="24"/>
      <c r="P72" s="24"/>
      <c r="Q72" s="24"/>
      <c r="R72" s="24"/>
      <c r="S72" s="24"/>
      <c r="T72" s="24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7"/>
      <c r="AH72" s="7"/>
      <c r="AI72" s="7"/>
      <c r="AJ72" s="7"/>
      <c r="AK72" s="7"/>
      <c r="AL72" s="7"/>
      <c r="AM72" s="17"/>
      <c r="AN72" s="17"/>
      <c r="AO72" s="17"/>
      <c r="AP72" s="17"/>
    </row>
    <row r="73" spans="1:50" ht="18" customHeight="1">
      <c r="A73" s="28">
        <v>27</v>
      </c>
      <c r="B73" s="6"/>
      <c r="C73" s="6"/>
      <c r="D73" s="6"/>
      <c r="E73" s="6"/>
      <c r="F73" s="6"/>
      <c r="G73" s="6"/>
      <c r="H73" s="24"/>
      <c r="I73" s="24"/>
      <c r="J73" s="24"/>
      <c r="K73" s="24"/>
      <c r="L73" s="16"/>
      <c r="M73" s="16"/>
      <c r="N73" s="16"/>
      <c r="O73" s="24"/>
      <c r="P73" s="24"/>
      <c r="Q73" s="24"/>
      <c r="R73" s="24"/>
      <c r="S73" s="24"/>
      <c r="T73" s="24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7"/>
      <c r="AH73" s="7"/>
      <c r="AI73" s="7"/>
      <c r="AJ73" s="7"/>
      <c r="AK73" s="7"/>
      <c r="AL73" s="7"/>
      <c r="AM73" s="17"/>
      <c r="AN73" s="17"/>
      <c r="AO73" s="17"/>
      <c r="AP73" s="17"/>
    </row>
    <row r="74" spans="1:50" ht="18" customHeight="1">
      <c r="A74" s="28">
        <v>28</v>
      </c>
      <c r="B74" s="6"/>
      <c r="C74" s="6"/>
      <c r="D74" s="6"/>
      <c r="E74" s="6"/>
      <c r="F74" s="6"/>
      <c r="G74" s="6"/>
      <c r="H74" s="24"/>
      <c r="I74" s="24"/>
      <c r="J74" s="24"/>
      <c r="K74" s="24"/>
      <c r="L74" s="16"/>
      <c r="M74" s="16"/>
      <c r="N74" s="16"/>
      <c r="O74" s="24"/>
      <c r="P74" s="24"/>
      <c r="Q74" s="24"/>
      <c r="R74" s="24"/>
      <c r="S74" s="24"/>
      <c r="T74" s="24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7"/>
      <c r="AH74" s="7"/>
      <c r="AI74" s="7"/>
      <c r="AJ74" s="7"/>
      <c r="AK74" s="7"/>
      <c r="AL74" s="7"/>
      <c r="AM74" s="17"/>
      <c r="AN74" s="17"/>
      <c r="AO74" s="17"/>
      <c r="AP74" s="17"/>
    </row>
    <row r="75" spans="1:50" ht="18" customHeight="1">
      <c r="A75" s="28">
        <v>29</v>
      </c>
      <c r="B75" s="6"/>
      <c r="C75" s="6"/>
      <c r="D75" s="6"/>
      <c r="E75" s="6"/>
      <c r="F75" s="6"/>
      <c r="G75" s="6"/>
      <c r="H75" s="24"/>
      <c r="I75" s="24"/>
      <c r="J75" s="24"/>
      <c r="K75" s="24"/>
      <c r="L75" s="16"/>
      <c r="M75" s="16"/>
      <c r="N75" s="16"/>
      <c r="O75" s="24"/>
      <c r="P75" s="24"/>
      <c r="Q75" s="24"/>
      <c r="R75" s="24"/>
      <c r="S75" s="24"/>
      <c r="T75" s="24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7"/>
      <c r="AH75" s="7"/>
      <c r="AI75" s="7"/>
      <c r="AJ75" s="7"/>
      <c r="AK75" s="7"/>
      <c r="AL75" s="7"/>
      <c r="AM75" s="17"/>
      <c r="AN75" s="17"/>
      <c r="AO75" s="17"/>
      <c r="AP75" s="17"/>
    </row>
    <row r="76" spans="1:50" ht="18" customHeight="1">
      <c r="A76" s="28">
        <v>30</v>
      </c>
      <c r="B76" s="6"/>
      <c r="C76" s="6"/>
      <c r="D76" s="6"/>
      <c r="E76" s="6"/>
      <c r="F76" s="6"/>
      <c r="G76" s="6"/>
      <c r="H76" s="24"/>
      <c r="I76" s="24"/>
      <c r="J76" s="24"/>
      <c r="K76" s="24"/>
      <c r="L76" s="16"/>
      <c r="M76" s="16"/>
      <c r="N76" s="16"/>
      <c r="O76" s="24"/>
      <c r="P76" s="24"/>
      <c r="Q76" s="24"/>
      <c r="R76" s="24"/>
      <c r="S76" s="24"/>
      <c r="T76" s="24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7"/>
      <c r="AH76" s="7"/>
      <c r="AI76" s="7"/>
      <c r="AJ76" s="7"/>
      <c r="AK76" s="7"/>
      <c r="AL76" s="7"/>
      <c r="AM76" s="17"/>
      <c r="AN76" s="17"/>
      <c r="AO76" s="17"/>
      <c r="AP76" s="17"/>
    </row>
    <row r="77" spans="1:50" ht="18" customHeight="1">
      <c r="A77" s="28">
        <v>31</v>
      </c>
      <c r="B77" s="6"/>
      <c r="C77" s="6"/>
      <c r="D77" s="6"/>
      <c r="E77" s="6"/>
      <c r="F77" s="6"/>
      <c r="G77" s="6"/>
      <c r="H77" s="24"/>
      <c r="I77" s="24"/>
      <c r="J77" s="24"/>
      <c r="K77" s="24"/>
      <c r="L77" s="16"/>
      <c r="M77" s="16"/>
      <c r="N77" s="16"/>
      <c r="O77" s="24"/>
      <c r="P77" s="24"/>
      <c r="Q77" s="24"/>
      <c r="R77" s="24"/>
      <c r="S77" s="24"/>
      <c r="T77" s="24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7"/>
      <c r="AH77" s="7"/>
      <c r="AI77" s="7"/>
      <c r="AJ77" s="7"/>
      <c r="AK77" s="7"/>
      <c r="AL77" s="7"/>
      <c r="AM77" s="17"/>
      <c r="AN77" s="17"/>
      <c r="AO77" s="17"/>
      <c r="AP77" s="17"/>
    </row>
    <row r="78" spans="1:50" ht="18" customHeight="1">
      <c r="A78" s="28">
        <v>32</v>
      </c>
      <c r="B78" s="6"/>
      <c r="C78" s="6"/>
      <c r="D78" s="6"/>
      <c r="E78" s="6"/>
      <c r="F78" s="6"/>
      <c r="G78" s="6"/>
      <c r="H78" s="24"/>
      <c r="I78" s="24"/>
      <c r="J78" s="24"/>
      <c r="K78" s="24"/>
      <c r="L78" s="16"/>
      <c r="M78" s="16"/>
      <c r="N78" s="16"/>
      <c r="O78" s="24"/>
      <c r="P78" s="24"/>
      <c r="Q78" s="24"/>
      <c r="R78" s="24"/>
      <c r="S78" s="24"/>
      <c r="T78" s="24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7"/>
      <c r="AH78" s="7"/>
      <c r="AI78" s="7"/>
      <c r="AJ78" s="7"/>
      <c r="AK78" s="7"/>
      <c r="AL78" s="7"/>
      <c r="AM78" s="17"/>
      <c r="AN78" s="17"/>
      <c r="AO78" s="17"/>
      <c r="AP78" s="17"/>
    </row>
    <row r="79" spans="1:50" ht="18" customHeight="1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4" t="s">
        <v>55</v>
      </c>
      <c r="AE79" s="16">
        <f>SUM(AE47:AE78)</f>
        <v>0.66045147500065549</v>
      </c>
      <c r="AF79" s="16">
        <f>SUM(AF47:AF78)</f>
        <v>41162.558025360246</v>
      </c>
      <c r="AG79" s="5"/>
      <c r="AH79" s="5"/>
      <c r="AI79" s="5"/>
      <c r="AJ79" s="5"/>
      <c r="AK79" s="5"/>
      <c r="AL79" s="5"/>
    </row>
  </sheetData>
  <mergeCells count="14">
    <mergeCell ref="C4:D4"/>
    <mergeCell ref="E4:G4"/>
    <mergeCell ref="H4:J4"/>
    <mergeCell ref="AM44:AP44"/>
    <mergeCell ref="AA44:AD44"/>
    <mergeCell ref="AE44:AF44"/>
    <mergeCell ref="AG44:AL44"/>
    <mergeCell ref="X44:Z44"/>
    <mergeCell ref="V44:W44"/>
    <mergeCell ref="H44:I44"/>
    <mergeCell ref="J44:K44"/>
    <mergeCell ref="M44:N44"/>
    <mergeCell ref="O44:Q44"/>
    <mergeCell ref="R44:T44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梁_大変形解析</vt:lpstr>
    </vt:vector>
  </TitlesOfParts>
  <Company>航空宇宙カンパニー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滝 敏美</dc:creator>
  <cp:lastModifiedBy>滝 敏美</cp:lastModifiedBy>
  <cp:lastPrinted>2019-05-10T00:55:58Z</cp:lastPrinted>
  <dcterms:created xsi:type="dcterms:W3CDTF">2019-03-26T00:30:25Z</dcterms:created>
  <dcterms:modified xsi:type="dcterms:W3CDTF">2019-05-13T22:08:54Z</dcterms:modified>
</cp:coreProperties>
</file>