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65" tabRatio="806"/>
  </bookViews>
  <sheets>
    <sheet name="梁_大変形解析" sheetId="51" r:id="rId1"/>
  </sheets>
  <definedNames>
    <definedName name="solver_adj" localSheetId="0" hidden="1">梁_大変形解析!$E$8:$E$27,梁_大変形解析!$F$8:$F$26,梁_大変形解析!$G$7:$G$27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梁_大変形解析!$M$40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E28" i="51" l="1"/>
  <c r="T68" i="51" l="1"/>
  <c r="S68" i="51"/>
  <c r="R68" i="51"/>
  <c r="Q68" i="51"/>
  <c r="P68" i="51"/>
  <c r="O68" i="51"/>
  <c r="K68" i="51"/>
  <c r="J68" i="51"/>
  <c r="I68" i="51"/>
  <c r="H68" i="51"/>
  <c r="U68" i="51" l="1"/>
  <c r="L68" i="51"/>
  <c r="M68" i="51"/>
  <c r="T66" i="51"/>
  <c r="S66" i="51"/>
  <c r="R66" i="51"/>
  <c r="Q66" i="51"/>
  <c r="P66" i="51"/>
  <c r="O66" i="51"/>
  <c r="K66" i="51"/>
  <c r="J66" i="51"/>
  <c r="I66" i="51"/>
  <c r="H66" i="51"/>
  <c r="T65" i="51"/>
  <c r="S65" i="51"/>
  <c r="R65" i="51"/>
  <c r="Q65" i="51"/>
  <c r="P65" i="51"/>
  <c r="O65" i="51"/>
  <c r="K65" i="51"/>
  <c r="J65" i="51"/>
  <c r="I65" i="51"/>
  <c r="H65" i="51"/>
  <c r="T64" i="51"/>
  <c r="S64" i="51"/>
  <c r="R64" i="51"/>
  <c r="Q64" i="51"/>
  <c r="P64" i="51"/>
  <c r="O64" i="51"/>
  <c r="K64" i="51"/>
  <c r="J64" i="51"/>
  <c r="I64" i="51"/>
  <c r="H64" i="51"/>
  <c r="T63" i="51"/>
  <c r="S63" i="51"/>
  <c r="R63" i="51"/>
  <c r="Q63" i="51"/>
  <c r="P63" i="51"/>
  <c r="O63" i="51"/>
  <c r="K63" i="51"/>
  <c r="J63" i="51"/>
  <c r="I63" i="51"/>
  <c r="H63" i="51"/>
  <c r="T62" i="51"/>
  <c r="S62" i="51"/>
  <c r="R62" i="51"/>
  <c r="Q62" i="51"/>
  <c r="P62" i="51"/>
  <c r="O62" i="51"/>
  <c r="K62" i="51"/>
  <c r="J62" i="51"/>
  <c r="I62" i="51"/>
  <c r="H62" i="51"/>
  <c r="T61" i="51"/>
  <c r="S61" i="51"/>
  <c r="R61" i="51"/>
  <c r="Q61" i="51"/>
  <c r="P61" i="51"/>
  <c r="O61" i="51"/>
  <c r="K61" i="51"/>
  <c r="J61" i="51"/>
  <c r="I61" i="51"/>
  <c r="H61" i="51"/>
  <c r="T60" i="51"/>
  <c r="S60" i="51"/>
  <c r="R60" i="51"/>
  <c r="Q60" i="51"/>
  <c r="P60" i="51"/>
  <c r="O60" i="51"/>
  <c r="K60" i="51"/>
  <c r="J60" i="51"/>
  <c r="I60" i="51"/>
  <c r="H60" i="51"/>
  <c r="T59" i="51"/>
  <c r="S59" i="51"/>
  <c r="R59" i="51"/>
  <c r="Q59" i="51"/>
  <c r="P59" i="51"/>
  <c r="O59" i="51"/>
  <c r="K59" i="51"/>
  <c r="J59" i="51"/>
  <c r="I59" i="51"/>
  <c r="H59" i="51"/>
  <c r="T58" i="51"/>
  <c r="S58" i="51"/>
  <c r="R58" i="51"/>
  <c r="Q58" i="51"/>
  <c r="P58" i="51"/>
  <c r="O58" i="51"/>
  <c r="K58" i="51"/>
  <c r="J58" i="51"/>
  <c r="I58" i="51"/>
  <c r="H58" i="51"/>
  <c r="T57" i="51"/>
  <c r="S57" i="51"/>
  <c r="R57" i="51"/>
  <c r="Q57" i="51"/>
  <c r="P57" i="51"/>
  <c r="O57" i="51"/>
  <c r="K57" i="51"/>
  <c r="J57" i="51"/>
  <c r="I57" i="51"/>
  <c r="H57" i="51"/>
  <c r="T56" i="51"/>
  <c r="S56" i="51"/>
  <c r="R56" i="51"/>
  <c r="Q56" i="51"/>
  <c r="P56" i="51"/>
  <c r="O56" i="51"/>
  <c r="K56" i="51"/>
  <c r="J56" i="51"/>
  <c r="I56" i="51"/>
  <c r="H56" i="51"/>
  <c r="T55" i="51"/>
  <c r="S55" i="51"/>
  <c r="R55" i="51"/>
  <c r="Q55" i="51"/>
  <c r="P55" i="51"/>
  <c r="O55" i="51"/>
  <c r="K55" i="51"/>
  <c r="J55" i="51"/>
  <c r="I55" i="51"/>
  <c r="H55" i="51"/>
  <c r="T54" i="51"/>
  <c r="S54" i="51"/>
  <c r="R54" i="51"/>
  <c r="Q54" i="51"/>
  <c r="P54" i="51"/>
  <c r="O54" i="51"/>
  <c r="K54" i="51"/>
  <c r="J54" i="51"/>
  <c r="I54" i="51"/>
  <c r="H54" i="51"/>
  <c r="T53" i="51"/>
  <c r="S53" i="51"/>
  <c r="R53" i="51"/>
  <c r="Q53" i="51"/>
  <c r="P53" i="51"/>
  <c r="O53" i="51"/>
  <c r="K53" i="51"/>
  <c r="J53" i="51"/>
  <c r="I53" i="51"/>
  <c r="H53" i="51"/>
  <c r="T52" i="51"/>
  <c r="S52" i="51"/>
  <c r="R52" i="51"/>
  <c r="Q52" i="51"/>
  <c r="P52" i="51"/>
  <c r="O52" i="51"/>
  <c r="K52" i="51"/>
  <c r="J52" i="51"/>
  <c r="I52" i="51"/>
  <c r="H52" i="51"/>
  <c r="T51" i="51"/>
  <c r="S51" i="51"/>
  <c r="R51" i="51"/>
  <c r="Q51" i="51"/>
  <c r="P51" i="51"/>
  <c r="O51" i="51"/>
  <c r="K51" i="51"/>
  <c r="J51" i="51"/>
  <c r="I51" i="51"/>
  <c r="H51" i="51"/>
  <c r="T50" i="51"/>
  <c r="S50" i="51"/>
  <c r="R50" i="51"/>
  <c r="Q50" i="51"/>
  <c r="P50" i="51"/>
  <c r="O50" i="51"/>
  <c r="K50" i="51"/>
  <c r="J50" i="51"/>
  <c r="I50" i="51"/>
  <c r="H50" i="51"/>
  <c r="T49" i="51"/>
  <c r="S49" i="51"/>
  <c r="R49" i="51"/>
  <c r="Q49" i="51"/>
  <c r="P49" i="51"/>
  <c r="O49" i="51"/>
  <c r="K49" i="51"/>
  <c r="J49" i="51"/>
  <c r="I49" i="51"/>
  <c r="H49" i="51"/>
  <c r="T48" i="51"/>
  <c r="S48" i="51"/>
  <c r="R48" i="51"/>
  <c r="Q48" i="51"/>
  <c r="P48" i="51"/>
  <c r="O48" i="51"/>
  <c r="K48" i="51"/>
  <c r="J48" i="51"/>
  <c r="I48" i="51"/>
  <c r="H48" i="51"/>
  <c r="T47" i="51"/>
  <c r="S47" i="51"/>
  <c r="R47" i="51"/>
  <c r="Q47" i="51"/>
  <c r="P47" i="51"/>
  <c r="O47" i="51"/>
  <c r="K47" i="51"/>
  <c r="J47" i="51"/>
  <c r="I47" i="51"/>
  <c r="H47" i="51"/>
  <c r="K27" i="51"/>
  <c r="K26" i="51"/>
  <c r="K25" i="51"/>
  <c r="K24" i="51"/>
  <c r="K23" i="51"/>
  <c r="K22" i="51"/>
  <c r="K21" i="51"/>
  <c r="K20" i="51"/>
  <c r="K19" i="51"/>
  <c r="K18" i="51"/>
  <c r="K17" i="51"/>
  <c r="K16" i="51"/>
  <c r="K15" i="51"/>
  <c r="K14" i="51"/>
  <c r="K13" i="51"/>
  <c r="K12" i="51"/>
  <c r="K11" i="51"/>
  <c r="K10" i="51"/>
  <c r="K9" i="51"/>
  <c r="K8" i="51"/>
  <c r="K7" i="51"/>
  <c r="W68" i="51" l="1"/>
  <c r="AA68" i="51"/>
  <c r="AG68" i="51" s="1"/>
  <c r="V68" i="51"/>
  <c r="N68" i="51"/>
  <c r="K40" i="51"/>
  <c r="U47" i="51"/>
  <c r="V47" i="51" s="1"/>
  <c r="U48" i="51"/>
  <c r="V48" i="51" s="1"/>
  <c r="U49" i="51"/>
  <c r="V49" i="51" s="1"/>
  <c r="U50" i="51"/>
  <c r="V50" i="51" s="1"/>
  <c r="U51" i="51"/>
  <c r="V51" i="51" s="1"/>
  <c r="U52" i="51"/>
  <c r="V52" i="51" s="1"/>
  <c r="U59" i="51"/>
  <c r="W59" i="51" s="1"/>
  <c r="U60" i="51"/>
  <c r="W60" i="51" s="1"/>
  <c r="U61" i="51"/>
  <c r="W61" i="51" s="1"/>
  <c r="U63" i="51"/>
  <c r="V63" i="51" s="1"/>
  <c r="U64" i="51"/>
  <c r="V64" i="51" s="1"/>
  <c r="U65" i="51"/>
  <c r="V65" i="51" s="1"/>
  <c r="U66" i="51"/>
  <c r="V66" i="51" s="1"/>
  <c r="L47" i="51"/>
  <c r="M47" i="51" s="1"/>
  <c r="L48" i="51"/>
  <c r="M48" i="51" s="1"/>
  <c r="L49" i="51"/>
  <c r="M49" i="51" s="1"/>
  <c r="L50" i="51"/>
  <c r="M50" i="51" s="1"/>
  <c r="L51" i="51"/>
  <c r="M51" i="51" s="1"/>
  <c r="L52" i="51"/>
  <c r="M52" i="51" s="1"/>
  <c r="U53" i="51"/>
  <c r="W53" i="51" s="1"/>
  <c r="L53" i="51"/>
  <c r="U54" i="51"/>
  <c r="U55" i="51"/>
  <c r="V55" i="51" s="1"/>
  <c r="U56" i="51"/>
  <c r="V56" i="51" s="1"/>
  <c r="U57" i="51"/>
  <c r="U58" i="51"/>
  <c r="V58" i="51" s="1"/>
  <c r="U62" i="51"/>
  <c r="W62" i="51" s="1"/>
  <c r="L54" i="51"/>
  <c r="N54" i="51" s="1"/>
  <c r="L55" i="51"/>
  <c r="N55" i="51" s="1"/>
  <c r="L56" i="51"/>
  <c r="N56" i="51" s="1"/>
  <c r="L57" i="51"/>
  <c r="N57" i="51" s="1"/>
  <c r="L58" i="51"/>
  <c r="N58" i="51" s="1"/>
  <c r="L59" i="51"/>
  <c r="M59" i="51" s="1"/>
  <c r="L60" i="51"/>
  <c r="N60" i="51" s="1"/>
  <c r="L61" i="51"/>
  <c r="N61" i="51" s="1"/>
  <c r="L62" i="51"/>
  <c r="M62" i="51" s="1"/>
  <c r="L63" i="51"/>
  <c r="M63" i="51" s="1"/>
  <c r="L64" i="51"/>
  <c r="M64" i="51" s="1"/>
  <c r="L65" i="51"/>
  <c r="M65" i="51" s="1"/>
  <c r="L66" i="51"/>
  <c r="M66" i="51" s="1"/>
  <c r="AE68" i="51" l="1"/>
  <c r="X68" i="51"/>
  <c r="Y68" i="51" s="1"/>
  <c r="AH68" i="51"/>
  <c r="N66" i="51"/>
  <c r="AG53" i="51"/>
  <c r="AH53" i="51" s="1"/>
  <c r="N51" i="51"/>
  <c r="N64" i="51"/>
  <c r="AE63" i="51"/>
  <c r="AG54" i="51"/>
  <c r="N49" i="51"/>
  <c r="AG57" i="51"/>
  <c r="AH57" i="51" s="1"/>
  <c r="N47" i="51"/>
  <c r="AH54" i="51"/>
  <c r="V59" i="51"/>
  <c r="AE51" i="51"/>
  <c r="AE49" i="51"/>
  <c r="AE47" i="51"/>
  <c r="W66" i="51"/>
  <c r="W49" i="51"/>
  <c r="AE66" i="51"/>
  <c r="V61" i="51"/>
  <c r="AG47" i="51"/>
  <c r="W64" i="51"/>
  <c r="X64" i="51" s="1"/>
  <c r="Y64" i="51" s="1"/>
  <c r="W51" i="51"/>
  <c r="W47" i="51"/>
  <c r="X47" i="51" s="1"/>
  <c r="Z47" i="51" s="1"/>
  <c r="AE65" i="51"/>
  <c r="AE64" i="51"/>
  <c r="V60" i="51"/>
  <c r="W65" i="51"/>
  <c r="W63" i="51"/>
  <c r="AE58" i="51"/>
  <c r="AE56" i="51"/>
  <c r="AE50" i="51"/>
  <c r="AE52" i="51"/>
  <c r="AE48" i="51"/>
  <c r="V62" i="51"/>
  <c r="AE54" i="51"/>
  <c r="W52" i="51"/>
  <c r="W50" i="51"/>
  <c r="W48" i="51"/>
  <c r="W58" i="51"/>
  <c r="W55" i="51"/>
  <c r="V54" i="51"/>
  <c r="W57" i="51"/>
  <c r="N65" i="51"/>
  <c r="N63" i="51"/>
  <c r="AE62" i="51"/>
  <c r="AE61" i="51"/>
  <c r="AE60" i="51"/>
  <c r="AE59" i="51"/>
  <c r="AG62" i="51"/>
  <c r="AG60" i="51"/>
  <c r="AG59" i="51"/>
  <c r="AG58" i="51"/>
  <c r="AE57" i="51"/>
  <c r="AE55" i="51"/>
  <c r="AG65" i="51"/>
  <c r="AG63" i="51"/>
  <c r="N59" i="51"/>
  <c r="W56" i="51"/>
  <c r="W54" i="51"/>
  <c r="V57" i="51"/>
  <c r="AG56" i="51"/>
  <c r="N52" i="51"/>
  <c r="N50" i="51"/>
  <c r="N48" i="51"/>
  <c r="V53" i="51"/>
  <c r="AG52" i="51"/>
  <c r="AG50" i="51"/>
  <c r="AG48" i="51"/>
  <c r="M61" i="51"/>
  <c r="M60" i="51"/>
  <c r="AG61" i="51"/>
  <c r="AG66" i="51"/>
  <c r="AG64" i="51"/>
  <c r="N62" i="51"/>
  <c r="X62" i="51" s="1"/>
  <c r="M58" i="51"/>
  <c r="M57" i="51"/>
  <c r="M56" i="51"/>
  <c r="M55" i="51"/>
  <c r="M54" i="51"/>
  <c r="AG55" i="51"/>
  <c r="AE53" i="51"/>
  <c r="M53" i="51"/>
  <c r="N53" i="51"/>
  <c r="AG51" i="51"/>
  <c r="AG49" i="51"/>
  <c r="X49" i="51" l="1"/>
  <c r="Y49" i="51" s="1"/>
  <c r="X55" i="51"/>
  <c r="Z55" i="51" s="1"/>
  <c r="Z68" i="51"/>
  <c r="X51" i="51"/>
  <c r="Y51" i="51" s="1"/>
  <c r="AC51" i="51" s="1"/>
  <c r="X66" i="51"/>
  <c r="Z66" i="51" s="1"/>
  <c r="X56" i="51"/>
  <c r="Y56" i="51" s="1"/>
  <c r="X52" i="51"/>
  <c r="Y52" i="51" s="1"/>
  <c r="X63" i="51"/>
  <c r="Z63" i="51" s="1"/>
  <c r="X59" i="51"/>
  <c r="Z59" i="51" s="1"/>
  <c r="AH51" i="51"/>
  <c r="AH55" i="51"/>
  <c r="AH66" i="51"/>
  <c r="AH48" i="51"/>
  <c r="AH52" i="51"/>
  <c r="AH63" i="51"/>
  <c r="AH58" i="51"/>
  <c r="AH60" i="51"/>
  <c r="AH47" i="51"/>
  <c r="AH49" i="51"/>
  <c r="AH64" i="51"/>
  <c r="AH61" i="51"/>
  <c r="AH50" i="51"/>
  <c r="AH56" i="51"/>
  <c r="AH65" i="51"/>
  <c r="AH59" i="51"/>
  <c r="AH62" i="51"/>
  <c r="X60" i="51"/>
  <c r="Z60" i="51" s="1"/>
  <c r="X61" i="51"/>
  <c r="Y61" i="51" s="1"/>
  <c r="X50" i="51"/>
  <c r="Y50" i="51" s="1"/>
  <c r="X54" i="51"/>
  <c r="Y54" i="51" s="1"/>
  <c r="X65" i="51"/>
  <c r="Y65" i="51" s="1"/>
  <c r="X58" i="51"/>
  <c r="Y58" i="51" s="1"/>
  <c r="Z64" i="51"/>
  <c r="AB64" i="51" s="1"/>
  <c r="AK64" i="51" s="1"/>
  <c r="X48" i="51"/>
  <c r="Y48" i="51" s="1"/>
  <c r="Z49" i="51"/>
  <c r="AA49" i="51" s="1"/>
  <c r="AE79" i="51"/>
  <c r="Y47" i="51"/>
  <c r="AA47" i="51" s="1"/>
  <c r="Y55" i="51"/>
  <c r="Y62" i="51"/>
  <c r="Z62" i="51"/>
  <c r="X53" i="51"/>
  <c r="X57" i="51"/>
  <c r="AC49" i="51"/>
  <c r="AC64" i="51"/>
  <c r="Z52" i="51" l="1"/>
  <c r="AB52" i="51" s="1"/>
  <c r="AK52" i="51" s="1"/>
  <c r="Y59" i="51"/>
  <c r="AA59" i="51" s="1"/>
  <c r="Y66" i="51"/>
  <c r="AA66" i="51" s="1"/>
  <c r="AI66" i="51" s="1"/>
  <c r="Y63" i="51"/>
  <c r="AC63" i="51" s="1"/>
  <c r="Z56" i="51"/>
  <c r="AB56" i="51" s="1"/>
  <c r="AK56" i="51" s="1"/>
  <c r="Z51" i="51"/>
  <c r="AA51" i="51" s="1"/>
  <c r="AI51" i="51" s="1"/>
  <c r="Y60" i="51"/>
  <c r="AA60" i="51" s="1"/>
  <c r="Z61" i="51"/>
  <c r="AB61" i="51" s="1"/>
  <c r="AK61" i="51" s="1"/>
  <c r="AC66" i="51"/>
  <c r="Z54" i="51"/>
  <c r="AB54" i="51" s="1"/>
  <c r="AK54" i="51" s="1"/>
  <c r="AA64" i="51"/>
  <c r="AI64" i="51" s="1"/>
  <c r="Z65" i="51"/>
  <c r="AB65" i="51" s="1"/>
  <c r="AK65" i="51" s="1"/>
  <c r="Z50" i="51"/>
  <c r="AB50" i="51" s="1"/>
  <c r="AK50" i="51" s="1"/>
  <c r="Z58" i="51"/>
  <c r="AB58" i="51" s="1"/>
  <c r="AK58" i="51" s="1"/>
  <c r="AB49" i="51"/>
  <c r="AK49" i="51" s="1"/>
  <c r="Z48" i="51"/>
  <c r="AB48" i="51" s="1"/>
  <c r="AK48" i="51" s="1"/>
  <c r="AC47" i="51"/>
  <c r="AB47" i="51"/>
  <c r="AK47" i="51" s="1"/>
  <c r="AI47" i="51"/>
  <c r="AC52" i="51"/>
  <c r="AC54" i="51"/>
  <c r="AI49" i="51"/>
  <c r="Y57" i="51"/>
  <c r="Z57" i="51"/>
  <c r="AC56" i="51"/>
  <c r="AC61" i="51"/>
  <c r="Z53" i="51"/>
  <c r="Y53" i="51"/>
  <c r="AC65" i="51"/>
  <c r="AC50" i="51"/>
  <c r="AC58" i="51"/>
  <c r="AC48" i="51"/>
  <c r="AC62" i="51"/>
  <c r="AA62" i="51"/>
  <c r="AB62" i="51"/>
  <c r="AK62" i="51" s="1"/>
  <c r="AB55" i="51"/>
  <c r="AK55" i="51" s="1"/>
  <c r="AC55" i="51"/>
  <c r="AA55" i="51"/>
  <c r="AA52" i="51" l="1"/>
  <c r="AL52" i="51" s="1"/>
  <c r="AA56" i="51"/>
  <c r="AL56" i="51" s="1"/>
  <c r="AB59" i="51"/>
  <c r="AK59" i="51" s="1"/>
  <c r="AL64" i="51"/>
  <c r="AB66" i="51"/>
  <c r="AK66" i="51" s="1"/>
  <c r="AC59" i="51"/>
  <c r="AA63" i="51"/>
  <c r="AI63" i="51" s="1"/>
  <c r="AB63" i="51"/>
  <c r="AK63" i="51" s="1"/>
  <c r="AB51" i="51"/>
  <c r="AK51" i="51" s="1"/>
  <c r="AN68" i="51"/>
  <c r="AM68" i="51"/>
  <c r="AB60" i="51"/>
  <c r="AK60" i="51" s="1"/>
  <c r="AC60" i="51"/>
  <c r="AA61" i="51"/>
  <c r="AI61" i="51" s="1"/>
  <c r="AA50" i="51"/>
  <c r="AI50" i="51" s="1"/>
  <c r="AJ66" i="51"/>
  <c r="AN66" i="51"/>
  <c r="AM66" i="51"/>
  <c r="AJ47" i="51"/>
  <c r="AM47" i="51"/>
  <c r="AN47" i="51"/>
  <c r="AJ64" i="51"/>
  <c r="AN64" i="51"/>
  <c r="AM64" i="51"/>
  <c r="AJ51" i="51"/>
  <c r="AM51" i="51"/>
  <c r="AN51" i="51"/>
  <c r="AJ49" i="51"/>
  <c r="AN49" i="51"/>
  <c r="AM49" i="51"/>
  <c r="AA54" i="51"/>
  <c r="AI54" i="51" s="1"/>
  <c r="AA65" i="51"/>
  <c r="AL65" i="51" s="1"/>
  <c r="AF64" i="51"/>
  <c r="AF49" i="51"/>
  <c r="AL49" i="51"/>
  <c r="AA48" i="51"/>
  <c r="AL48" i="51" s="1"/>
  <c r="AA58" i="51"/>
  <c r="AL58" i="51" s="1"/>
  <c r="AF47" i="51"/>
  <c r="AL47" i="51"/>
  <c r="AI55" i="51"/>
  <c r="AL55" i="51"/>
  <c r="AF55" i="51"/>
  <c r="AI62" i="51"/>
  <c r="AL62" i="51"/>
  <c r="AF62" i="51"/>
  <c r="AI59" i="51"/>
  <c r="AC53" i="51"/>
  <c r="AA53" i="51"/>
  <c r="AB53" i="51"/>
  <c r="AK53" i="51" s="1"/>
  <c r="AI60" i="51"/>
  <c r="AB57" i="51"/>
  <c r="AK57" i="51" s="1"/>
  <c r="AC57" i="51"/>
  <c r="AA57" i="51"/>
  <c r="AI52" i="51" l="1"/>
  <c r="AM52" i="51" s="1"/>
  <c r="AF52" i="51"/>
  <c r="AI56" i="51"/>
  <c r="AJ56" i="51" s="1"/>
  <c r="AF56" i="51"/>
  <c r="AL59" i="51"/>
  <c r="AL66" i="51"/>
  <c r="AF59" i="51"/>
  <c r="AF66" i="51"/>
  <c r="AL63" i="51"/>
  <c r="AF60" i="51"/>
  <c r="AF63" i="51"/>
  <c r="AL51" i="51"/>
  <c r="AF51" i="51"/>
  <c r="AL60" i="51"/>
  <c r="AP68" i="51"/>
  <c r="AO68" i="51"/>
  <c r="AL50" i="51"/>
  <c r="AL54" i="51"/>
  <c r="AL61" i="51"/>
  <c r="AF61" i="51"/>
  <c r="AF50" i="51"/>
  <c r="AJ61" i="51"/>
  <c r="AM61" i="51"/>
  <c r="AN61" i="51"/>
  <c r="AJ55" i="51"/>
  <c r="AN55" i="51"/>
  <c r="AM55" i="51"/>
  <c r="AO51" i="51"/>
  <c r="AP51" i="51"/>
  <c r="AO47" i="51"/>
  <c r="AP47" i="51"/>
  <c r="AJ63" i="51"/>
  <c r="AM63" i="51"/>
  <c r="AN63" i="51"/>
  <c r="AJ52" i="51"/>
  <c r="AJ60" i="51"/>
  <c r="AN60" i="51"/>
  <c r="AM60" i="51"/>
  <c r="AJ59" i="51"/>
  <c r="AN59" i="51"/>
  <c r="AM59" i="51"/>
  <c r="AJ50" i="51"/>
  <c r="AM50" i="51"/>
  <c r="AN50" i="51"/>
  <c r="AJ62" i="51"/>
  <c r="AN62" i="51"/>
  <c r="AM62" i="51"/>
  <c r="AJ54" i="51"/>
  <c r="AM54" i="51"/>
  <c r="AN54" i="51"/>
  <c r="AO49" i="51"/>
  <c r="AP49" i="51"/>
  <c r="AP64" i="51"/>
  <c r="AO64" i="51"/>
  <c r="AO66" i="51"/>
  <c r="AP66" i="51"/>
  <c r="AF54" i="51"/>
  <c r="AF65" i="51"/>
  <c r="AI48" i="51"/>
  <c r="AI65" i="51"/>
  <c r="AF48" i="51"/>
  <c r="AF58" i="51"/>
  <c r="AI58" i="51"/>
  <c r="AI57" i="51"/>
  <c r="AL57" i="51"/>
  <c r="AF57" i="51"/>
  <c r="AF53" i="51"/>
  <c r="AL53" i="51"/>
  <c r="AI53" i="51"/>
  <c r="AN52" i="51" l="1"/>
  <c r="AN56" i="51"/>
  <c r="AM56" i="51"/>
  <c r="AJ53" i="51"/>
  <c r="AN53" i="51"/>
  <c r="AM53" i="51"/>
  <c r="AJ58" i="51"/>
  <c r="AM58" i="51"/>
  <c r="AN58" i="51"/>
  <c r="AJ57" i="51"/>
  <c r="AM57" i="51"/>
  <c r="AN57" i="51"/>
  <c r="AJ65" i="51"/>
  <c r="AN65" i="51"/>
  <c r="AM65" i="51"/>
  <c r="AO54" i="51"/>
  <c r="AP54" i="51"/>
  <c r="AO50" i="51"/>
  <c r="AP50" i="51"/>
  <c r="AO60" i="51"/>
  <c r="AP60" i="51"/>
  <c r="AO63" i="51"/>
  <c r="AP63" i="51"/>
  <c r="AO61" i="51"/>
  <c r="AP61" i="51"/>
  <c r="AJ48" i="51"/>
  <c r="AN48" i="51"/>
  <c r="AM48" i="51"/>
  <c r="AO62" i="51"/>
  <c r="AP62" i="51"/>
  <c r="AO59" i="51"/>
  <c r="AP59" i="51"/>
  <c r="AO52" i="51"/>
  <c r="AP52" i="51"/>
  <c r="AO55" i="51"/>
  <c r="AP55" i="51"/>
  <c r="AO56" i="51"/>
  <c r="AP56" i="51"/>
  <c r="AF79" i="51"/>
  <c r="M40" i="51" s="1"/>
  <c r="AO65" i="51" l="1"/>
  <c r="AP65" i="51"/>
  <c r="AO58" i="51"/>
  <c r="AP58" i="51"/>
  <c r="AO48" i="51"/>
  <c r="AP48" i="51"/>
  <c r="AO57" i="51"/>
  <c r="AP57" i="51"/>
  <c r="AO53" i="51"/>
  <c r="AP53" i="51"/>
</calcChain>
</file>

<file path=xl/sharedStrings.xml><?xml version="1.0" encoding="utf-8"?>
<sst xmlns="http://schemas.openxmlformats.org/spreadsheetml/2006/main" count="120" uniqueCount="88">
  <si>
    <t>x</t>
    <phoneticPr fontId="3"/>
  </si>
  <si>
    <t>y</t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</si>
  <si>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</si>
  <si>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3"/>
  </si>
  <si>
    <t>x1</t>
    <phoneticPr fontId="3"/>
  </si>
  <si>
    <t>y1</t>
    <phoneticPr fontId="3"/>
  </si>
  <si>
    <t>x2</t>
    <phoneticPr fontId="3"/>
  </si>
  <si>
    <t>y2</t>
    <phoneticPr fontId="3"/>
  </si>
  <si>
    <t>(mm)</t>
    <phoneticPr fontId="3"/>
  </si>
  <si>
    <t>(mm)</t>
    <phoneticPr fontId="3"/>
  </si>
  <si>
    <t>Le</t>
    <phoneticPr fontId="3"/>
  </si>
  <si>
    <t>l</t>
    <phoneticPr fontId="3"/>
  </si>
  <si>
    <t>m</t>
    <phoneticPr fontId="3"/>
  </si>
  <si>
    <t>u</t>
    <phoneticPr fontId="3"/>
  </si>
  <si>
    <t>v</t>
    <phoneticPr fontId="3"/>
  </si>
  <si>
    <t>theta</t>
    <phoneticPr fontId="3"/>
  </si>
  <si>
    <t>(radian)</t>
  </si>
  <si>
    <t>(radian)</t>
    <phoneticPr fontId="3"/>
  </si>
  <si>
    <t>Px</t>
    <phoneticPr fontId="3"/>
  </si>
  <si>
    <t>Py</t>
    <phoneticPr fontId="3"/>
  </si>
  <si>
    <t>Mz</t>
    <phoneticPr fontId="3"/>
  </si>
  <si>
    <t>(N)</t>
    <phoneticPr fontId="3"/>
  </si>
  <si>
    <t>(N-mm)</t>
    <phoneticPr fontId="3"/>
  </si>
  <si>
    <t>W</t>
    <phoneticPr fontId="3"/>
  </si>
  <si>
    <t>u1</t>
    <phoneticPr fontId="3"/>
  </si>
  <si>
    <t>v1</t>
    <phoneticPr fontId="3"/>
  </si>
  <si>
    <t>theta1</t>
    <phoneticPr fontId="3"/>
  </si>
  <si>
    <t>u2</t>
    <phoneticPr fontId="3"/>
  </si>
  <si>
    <t>v2</t>
    <phoneticPr fontId="3"/>
  </si>
  <si>
    <t>theta2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</si>
  <si>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</si>
  <si>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</si>
  <si>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</si>
  <si>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</si>
  <si>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A</t>
    <phoneticPr fontId="3"/>
  </si>
  <si>
    <t>E</t>
    <phoneticPr fontId="3"/>
  </si>
  <si>
    <t>I</t>
    <phoneticPr fontId="3"/>
  </si>
  <si>
    <t>Ua</t>
    <phoneticPr fontId="3"/>
  </si>
  <si>
    <t>Ub</t>
    <phoneticPr fontId="3"/>
  </si>
  <si>
    <t>節点番号</t>
    <rPh sb="0" eb="1">
      <t>セツ</t>
    </rPh>
    <rPh sb="1" eb="2">
      <t>テン</t>
    </rPh>
    <rPh sb="2" eb="4">
      <t>バンゴウ</t>
    </rPh>
    <phoneticPr fontId="3"/>
  </si>
  <si>
    <t>要素番号</t>
    <rPh sb="0" eb="2">
      <t>ヨウソ</t>
    </rPh>
    <rPh sb="2" eb="4">
      <t>バンゴウ</t>
    </rPh>
    <phoneticPr fontId="3"/>
  </si>
  <si>
    <t>Pye1</t>
    <phoneticPr fontId="3"/>
  </si>
  <si>
    <t>Pye2</t>
    <phoneticPr fontId="3"/>
  </si>
  <si>
    <t>Mze1</t>
    <phoneticPr fontId="3"/>
  </si>
  <si>
    <t>Mze2</t>
    <phoneticPr fontId="3"/>
  </si>
  <si>
    <t>(N-m)</t>
    <phoneticPr fontId="3"/>
  </si>
  <si>
    <t>Pxe1</t>
    <phoneticPr fontId="3"/>
  </si>
  <si>
    <t>Pxe2</t>
    <phoneticPr fontId="3"/>
  </si>
  <si>
    <t>(N)</t>
    <phoneticPr fontId="3"/>
  </si>
  <si>
    <t>(MPa)</t>
    <phoneticPr fontId="3"/>
  </si>
  <si>
    <t>(mm^2)</t>
    <phoneticPr fontId="3"/>
  </si>
  <si>
    <t>(mm^4)</t>
    <phoneticPr fontId="3"/>
  </si>
  <si>
    <t>全ポテンシャルエネルギ</t>
    <rPh sb="0" eb="1">
      <t>ゼン</t>
    </rPh>
    <phoneticPr fontId="3"/>
  </si>
  <si>
    <t>←目的セル</t>
    <rPh sb="1" eb="3">
      <t>モクテキ</t>
    </rPh>
    <phoneticPr fontId="3"/>
  </si>
  <si>
    <t>外力の仕事</t>
    <rPh sb="0" eb="2">
      <t>ガイリョク</t>
    </rPh>
    <rPh sb="3" eb="5">
      <t>シゴト</t>
    </rPh>
    <phoneticPr fontId="3"/>
  </si>
  <si>
    <t>合計</t>
    <rPh sb="0" eb="2">
      <t>ゴウケイ</t>
    </rPh>
    <phoneticPr fontId="3"/>
  </si>
  <si>
    <t>歪エネルギ</t>
    <rPh sb="0" eb="1">
      <t>ヒズミ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</si>
  <si>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</si>
  <si>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</si>
  <si>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</si>
  <si>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3"/>
  </si>
  <si>
    <t>方向余弦</t>
    <rPh sb="0" eb="2">
      <t>ホウコウ</t>
    </rPh>
    <rPh sb="2" eb="4">
      <t>ヨゲン</t>
    </rPh>
    <phoneticPr fontId="3"/>
  </si>
  <si>
    <t>長さ</t>
    <rPh sb="0" eb="1">
      <t>ナガ</t>
    </rPh>
    <phoneticPr fontId="3"/>
  </si>
  <si>
    <t>変位関数の係数</t>
    <rPh sb="0" eb="2">
      <t>ヘンイ</t>
    </rPh>
    <rPh sb="2" eb="4">
      <t>カンスウ</t>
    </rPh>
    <rPh sb="5" eb="7">
      <t>ケイスウ</t>
    </rPh>
    <phoneticPr fontId="3"/>
  </si>
  <si>
    <t>変数セル</t>
    <rPh sb="0" eb="2">
      <t>ヘンスウ</t>
    </rPh>
    <phoneticPr fontId="3"/>
  </si>
  <si>
    <t>l'</t>
    <phoneticPr fontId="3"/>
  </si>
  <si>
    <t>Le'</t>
    <phoneticPr fontId="3"/>
  </si>
  <si>
    <t>m'</t>
    <phoneticPr fontId="3"/>
  </si>
  <si>
    <t>theta'e1</t>
    <phoneticPr fontId="3"/>
  </si>
  <si>
    <t>theta'e2</t>
    <phoneticPr fontId="3"/>
  </si>
  <si>
    <t>phi_e</t>
    <phoneticPr fontId="3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</si>
  <si>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3"/>
  </si>
  <si>
    <t>２次元梁　非線形解析ツール</t>
    <rPh sb="1" eb="3">
      <t>ジゲン</t>
    </rPh>
    <rPh sb="3" eb="4">
      <t>ハリ</t>
    </rPh>
    <rPh sb="5" eb="6">
      <t>ヒ</t>
    </rPh>
    <rPh sb="6" eb="8">
      <t>センケイ</t>
    </rPh>
    <rPh sb="8" eb="10">
      <t>カイセキ</t>
    </rPh>
    <phoneticPr fontId="3"/>
  </si>
  <si>
    <t>節点データ</t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</si>
  <si>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3"/>
  </si>
  <si>
    <t>要素データ</t>
    <rPh sb="0" eb="2">
      <t>ヨウソ</t>
    </rPh>
    <phoneticPr fontId="3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</si>
  <si>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3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</si>
  <si>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3"/>
  </si>
  <si>
    <t>Px1</t>
    <phoneticPr fontId="3"/>
  </si>
  <si>
    <t>Py1</t>
    <phoneticPr fontId="3"/>
  </si>
  <si>
    <t>Px2</t>
    <phoneticPr fontId="3"/>
  </si>
  <si>
    <t>Py2</t>
    <phoneticPr fontId="3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</si>
  <si>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3"/>
  </si>
  <si>
    <t>ks</t>
    <phoneticPr fontId="3"/>
  </si>
  <si>
    <t>Le' - Le</t>
    <phoneticPr fontId="3"/>
  </si>
  <si>
    <t>節点座標</t>
    <rPh sb="0" eb="1">
      <t>セツ</t>
    </rPh>
    <rPh sb="1" eb="2">
      <t>テン</t>
    </rPh>
    <rPh sb="2" eb="4">
      <t>ザヒョウ</t>
    </rPh>
    <phoneticPr fontId="3"/>
  </si>
  <si>
    <t>節点変位</t>
    <rPh sb="0" eb="1">
      <t>セツ</t>
    </rPh>
    <rPh sb="1" eb="2">
      <t>テン</t>
    </rPh>
    <rPh sb="2" eb="4">
      <t>ヘンイ</t>
    </rPh>
    <phoneticPr fontId="3"/>
  </si>
  <si>
    <t>外力</t>
    <rPh sb="0" eb="2">
      <t>ガイリョク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</si>
</sst>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000"/>
    <numFmt numFmtId="178" formatCode="0.00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5" borderId="0" xfId="0" applyFont="1" applyFill="1">
      <alignment vertical="center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76" fontId="2" fillId="6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5" borderId="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CCCC"/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22</xdr:row>
      <xdr:rowOff>221462</xdr:rowOff>
    </xdr:from>
    <xdr:to>
      <xdr:col>39</xdr:col>
      <xdr:colOff>41275</xdr:colOff>
      <xdr:row>43</xdr:row>
      <xdr:rowOff>107950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6100" y="5022062"/>
          <a:ext cx="5527675" cy="4687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495300</xdr:colOff>
      <xdr:row>11</xdr:row>
      <xdr:rowOff>139700</xdr:rowOff>
    </xdr:from>
    <xdr:to>
      <xdr:col>24</xdr:col>
      <xdr:colOff>539750</xdr:colOff>
      <xdr:row>28</xdr:row>
      <xdr:rowOff>34925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654300"/>
          <a:ext cx="6216650" cy="3781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9"/>
  <sheetViews>
    <sheetView showGridLines="0" tabSelected="1" zoomScale="75" zoomScaleNormal="75" workbookViewId="0">
      <selection activeCell="R32" sqref="R32"/>
    </sheetView>
  </sheetViews>
  <sheetFormatPr defaultRowHeight="18" customHeight="1"/>
  <cols>
    <col min="1" max="1" width="6" style="1" customWidth="1"/>
    <col min="2" max="2" width="9.875" style="1" customWidth="1"/>
    <col min="3" max="4" width="9" style="1"/>
    <col min="5" max="5" width="9" style="1" customWidth="1"/>
    <col min="6" max="7" width="9" style="1"/>
    <col min="8" max="8" width="8.625" style="1" customWidth="1"/>
    <col min="9" max="9" width="7.875" style="1" customWidth="1"/>
    <col min="10" max="10" width="7.625" style="1" customWidth="1"/>
    <col min="11" max="11" width="12.625" style="1" customWidth="1"/>
    <col min="12" max="12" width="7.625" style="1" customWidth="1"/>
    <col min="13" max="13" width="9" style="1" customWidth="1"/>
    <col min="14" max="14" width="6.875" style="1" customWidth="1"/>
    <col min="15" max="25" width="9" style="1"/>
    <col min="26" max="26" width="8.875" style="1" customWidth="1"/>
    <col min="27" max="27" width="8.625" style="1" customWidth="1"/>
    <col min="28" max="32" width="7" style="1" customWidth="1"/>
    <col min="33" max="33" width="9.5" style="1" customWidth="1"/>
    <col min="34" max="34" width="11.5" style="1" customWidth="1"/>
    <col min="35" max="35" width="8.625" style="1" customWidth="1"/>
    <col min="36" max="36" width="8.125" style="1" customWidth="1"/>
    <col min="37" max="37" width="8.625" style="1" customWidth="1"/>
    <col min="38" max="38" width="9.25" style="1" customWidth="1"/>
    <col min="39" max="39" width="9.125" style="1" customWidth="1"/>
    <col min="40" max="40" width="7.5" style="1" customWidth="1"/>
    <col min="41" max="41" width="12.25" style="1" bestFit="1" customWidth="1"/>
    <col min="42" max="42" width="10.125" style="1" bestFit="1" customWidth="1"/>
    <col min="43" max="16384" width="9" style="1"/>
  </cols>
  <sheetData>
    <row r="1" spans="1:14" ht="18" customHeight="1">
      <c r="A1" s="3" t="s">
        <v>72</v>
      </c>
      <c r="K1" s="1" t="s">
        <v>71</v>
      </c>
    </row>
    <row r="3" spans="1:14" ht="18" customHeight="1">
      <c r="A3" s="18" t="s">
        <v>73</v>
      </c>
      <c r="K3" s="3"/>
    </row>
    <row r="4" spans="1:14" ht="18" customHeight="1">
      <c r="A4" s="18"/>
      <c r="C4" s="35" t="s">
        <v>85</v>
      </c>
      <c r="D4" s="36"/>
      <c r="E4" s="35" t="s">
        <v>86</v>
      </c>
      <c r="F4" s="37"/>
      <c r="G4" s="38"/>
      <c r="H4" s="35" t="s">
        <v>87</v>
      </c>
      <c r="I4" s="39"/>
      <c r="J4" s="36"/>
      <c r="K4" s="33" t="s">
        <v>54</v>
      </c>
    </row>
    <row r="5" spans="1:14" ht="18" customHeight="1">
      <c r="B5" s="9" t="s">
        <v>39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</row>
    <row r="6" spans="1:14" ht="18" customHeight="1">
      <c r="B6" s="8"/>
      <c r="C6" s="8" t="s">
        <v>8</v>
      </c>
      <c r="D6" s="8" t="s">
        <v>9</v>
      </c>
      <c r="E6" s="8" t="s">
        <v>9</v>
      </c>
      <c r="F6" s="8" t="s">
        <v>9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4"/>
      <c r="N6" s="19" t="s">
        <v>74</v>
      </c>
    </row>
    <row r="7" spans="1:14" ht="18" customHeight="1">
      <c r="A7" s="26">
        <v>1</v>
      </c>
      <c r="B7" s="6">
        <v>1</v>
      </c>
      <c r="C7" s="6">
        <v>0</v>
      </c>
      <c r="D7" s="6">
        <v>0</v>
      </c>
      <c r="E7" s="29">
        <v>0</v>
      </c>
      <c r="F7" s="29">
        <v>0</v>
      </c>
      <c r="G7" s="13">
        <v>4.5574308574603017E-4</v>
      </c>
      <c r="H7" s="6">
        <v>0</v>
      </c>
      <c r="I7" s="6"/>
      <c r="J7" s="6">
        <v>0</v>
      </c>
      <c r="K7" s="16">
        <f>E7*H7+F7*I7+G7*J7</f>
        <v>0</v>
      </c>
      <c r="M7" s="2"/>
      <c r="N7" s="3" t="s">
        <v>64</v>
      </c>
    </row>
    <row r="8" spans="1:14" ht="18" customHeight="1">
      <c r="A8" s="26">
        <v>2</v>
      </c>
      <c r="B8" s="6">
        <v>2</v>
      </c>
      <c r="C8" s="6">
        <v>62.5</v>
      </c>
      <c r="D8" s="6">
        <v>0</v>
      </c>
      <c r="E8" s="13">
        <v>-0.13454175659939341</v>
      </c>
      <c r="F8" s="13">
        <v>2.8808608675316844E-2</v>
      </c>
      <c r="G8" s="13">
        <v>4.7463394171285024E-4</v>
      </c>
      <c r="H8" s="6">
        <v>0</v>
      </c>
      <c r="I8" s="6"/>
      <c r="J8" s="6">
        <v>0</v>
      </c>
      <c r="K8" s="16">
        <f t="shared" ref="K8:K27" si="0">E8*H8+F8*I8+G8*J8</f>
        <v>0</v>
      </c>
    </row>
    <row r="9" spans="1:14" ht="18" customHeight="1">
      <c r="A9" s="26">
        <v>3</v>
      </c>
      <c r="B9" s="6">
        <v>3</v>
      </c>
      <c r="C9" s="6">
        <v>125</v>
      </c>
      <c r="D9" s="6">
        <v>0</v>
      </c>
      <c r="E9" s="13">
        <v>-0.26908468151834186</v>
      </c>
      <c r="F9" s="13">
        <v>6.0013018056901984E-2</v>
      </c>
      <c r="G9" s="13">
        <v>5.3241230709656661E-4</v>
      </c>
      <c r="H9" s="6">
        <v>0</v>
      </c>
      <c r="I9" s="6"/>
      <c r="J9" s="6">
        <v>0</v>
      </c>
      <c r="K9" s="16">
        <f t="shared" si="0"/>
        <v>0</v>
      </c>
    </row>
    <row r="10" spans="1:14" ht="18" customHeight="1">
      <c r="A10" s="26">
        <v>4</v>
      </c>
      <c r="B10" s="6">
        <v>4</v>
      </c>
      <c r="C10" s="6">
        <v>187.5</v>
      </c>
      <c r="D10" s="6">
        <v>0</v>
      </c>
      <c r="E10" s="13">
        <v>-0.40363018955123692</v>
      </c>
      <c r="F10" s="13">
        <v>9.6003274524677329E-2</v>
      </c>
      <c r="G10" s="13">
        <v>6.2769193546160108E-4</v>
      </c>
      <c r="H10" s="6">
        <v>0</v>
      </c>
      <c r="I10" s="6"/>
      <c r="J10" s="6">
        <v>0</v>
      </c>
      <c r="K10" s="16">
        <f t="shared" si="0"/>
        <v>0</v>
      </c>
    </row>
    <row r="11" spans="1:14" ht="18" customHeight="1">
      <c r="A11" s="26">
        <v>5</v>
      </c>
      <c r="B11" s="6">
        <v>5</v>
      </c>
      <c r="C11" s="6">
        <v>250</v>
      </c>
      <c r="D11" s="6">
        <v>0</v>
      </c>
      <c r="E11" s="13">
        <v>-0.53818014890857779</v>
      </c>
      <c r="F11" s="13">
        <v>0.13901860665075857</v>
      </c>
      <c r="G11" s="13">
        <v>7.5708754505290606E-4</v>
      </c>
      <c r="H11" s="6">
        <v>0</v>
      </c>
      <c r="I11" s="6"/>
      <c r="J11" s="6">
        <v>0</v>
      </c>
      <c r="K11" s="16">
        <f t="shared" si="0"/>
        <v>0</v>
      </c>
    </row>
    <row r="12" spans="1:14" ht="18" customHeight="1">
      <c r="A12" s="26">
        <v>6</v>
      </c>
      <c r="B12" s="6">
        <v>6</v>
      </c>
      <c r="C12" s="6">
        <v>312.5</v>
      </c>
      <c r="D12" s="6">
        <v>0</v>
      </c>
      <c r="E12" s="13">
        <v>-0.67273699688094546</v>
      </c>
      <c r="F12" s="13">
        <v>0.19103227512412624</v>
      </c>
      <c r="G12" s="13">
        <v>9.1549214551982238E-4</v>
      </c>
      <c r="H12" s="6">
        <v>0</v>
      </c>
      <c r="I12" s="6"/>
      <c r="J12" s="6">
        <v>0</v>
      </c>
      <c r="K12" s="16">
        <f t="shared" si="0"/>
        <v>0</v>
      </c>
    </row>
    <row r="13" spans="1:14" ht="18" customHeight="1">
      <c r="A13" s="26">
        <v>7</v>
      </c>
      <c r="B13" s="6">
        <v>7</v>
      </c>
      <c r="C13" s="6">
        <v>375</v>
      </c>
      <c r="D13" s="6">
        <v>0</v>
      </c>
      <c r="E13" s="13">
        <v>-0.80730367545159165</v>
      </c>
      <c r="F13" s="13">
        <v>0.25373245050447113</v>
      </c>
      <c r="G13" s="13">
        <v>1.0988850929373143E-3</v>
      </c>
      <c r="H13" s="6">
        <v>0</v>
      </c>
      <c r="I13" s="6"/>
      <c r="J13" s="6">
        <v>0</v>
      </c>
      <c r="K13" s="16">
        <f t="shared" si="0"/>
        <v>0</v>
      </c>
    </row>
    <row r="14" spans="1:14" ht="18" customHeight="1">
      <c r="A14" s="26">
        <v>8</v>
      </c>
      <c r="B14" s="6">
        <v>8</v>
      </c>
      <c r="C14" s="6">
        <v>437.5</v>
      </c>
      <c r="D14" s="6">
        <v>0</v>
      </c>
      <c r="E14" s="13">
        <v>-0.94188365882541725</v>
      </c>
      <c r="F14" s="13">
        <v>0.32848765795259249</v>
      </c>
      <c r="G14" s="13">
        <v>1.3010590099708694E-3</v>
      </c>
      <c r="H14" s="6">
        <v>0</v>
      </c>
      <c r="I14" s="6"/>
      <c r="J14" s="6">
        <v>0</v>
      </c>
      <c r="K14" s="16">
        <f t="shared" si="0"/>
        <v>0</v>
      </c>
    </row>
    <row r="15" spans="1:14" ht="18" customHeight="1">
      <c r="A15" s="26">
        <v>9</v>
      </c>
      <c r="B15" s="6">
        <v>9</v>
      </c>
      <c r="C15" s="6">
        <v>500</v>
      </c>
      <c r="D15" s="6">
        <v>0</v>
      </c>
      <c r="E15" s="13">
        <v>-1.0764806317384643</v>
      </c>
      <c r="F15" s="13">
        <v>0.41627352030540643</v>
      </c>
      <c r="G15" s="13">
        <v>1.5156578981911353E-3</v>
      </c>
      <c r="H15" s="6">
        <v>0</v>
      </c>
      <c r="I15" s="6"/>
      <c r="J15" s="6">
        <v>0</v>
      </c>
      <c r="K15" s="16">
        <f t="shared" si="0"/>
        <v>0</v>
      </c>
    </row>
    <row r="16" spans="1:14" ht="18" customHeight="1">
      <c r="A16" s="26">
        <v>10</v>
      </c>
      <c r="B16" s="6">
        <v>10</v>
      </c>
      <c r="C16" s="6">
        <v>562.5</v>
      </c>
      <c r="D16" s="6">
        <v>0</v>
      </c>
      <c r="E16" s="13">
        <v>-1.1925583633712098</v>
      </c>
      <c r="F16" s="13">
        <v>0.51413435280434816</v>
      </c>
      <c r="G16" s="13">
        <v>1.59334552450549E-3</v>
      </c>
      <c r="H16" s="6">
        <v>0</v>
      </c>
      <c r="I16" s="6"/>
      <c r="J16" s="6">
        <v>0</v>
      </c>
      <c r="K16" s="16">
        <f t="shared" si="0"/>
        <v>0</v>
      </c>
    </row>
    <row r="17" spans="1:11" ht="18" customHeight="1">
      <c r="A17" s="26">
        <v>11</v>
      </c>
      <c r="B17" s="6">
        <v>11</v>
      </c>
      <c r="C17" s="6">
        <v>625</v>
      </c>
      <c r="D17" s="6">
        <v>0</v>
      </c>
      <c r="E17" s="13">
        <v>-1.3086353924942726</v>
      </c>
      <c r="F17" s="13">
        <v>0.61154155779980524</v>
      </c>
      <c r="G17" s="13">
        <v>1.5011431924857419E-3</v>
      </c>
      <c r="H17" s="6">
        <v>0</v>
      </c>
      <c r="I17" s="6"/>
      <c r="J17" s="6">
        <v>0</v>
      </c>
      <c r="K17" s="16">
        <f t="shared" si="0"/>
        <v>0</v>
      </c>
    </row>
    <row r="18" spans="1:11" ht="18" customHeight="1">
      <c r="A18" s="26">
        <v>12</v>
      </c>
      <c r="B18" s="6">
        <v>12</v>
      </c>
      <c r="C18" s="6">
        <v>687.5</v>
      </c>
      <c r="D18" s="6">
        <v>0</v>
      </c>
      <c r="E18" s="13">
        <v>-1.4246963477000332</v>
      </c>
      <c r="F18" s="13">
        <v>0.69793052150538037</v>
      </c>
      <c r="G18" s="13">
        <v>1.240800541721576E-3</v>
      </c>
      <c r="H18" s="6">
        <v>0</v>
      </c>
      <c r="I18" s="6"/>
      <c r="J18" s="6">
        <v>0</v>
      </c>
      <c r="K18" s="16">
        <f t="shared" si="0"/>
        <v>0</v>
      </c>
    </row>
    <row r="19" spans="1:11" ht="18" customHeight="1">
      <c r="A19" s="26">
        <v>13</v>
      </c>
      <c r="B19" s="6">
        <v>13</v>
      </c>
      <c r="C19" s="6">
        <v>750</v>
      </c>
      <c r="D19" s="6">
        <v>0</v>
      </c>
      <c r="E19" s="13">
        <v>-1.5407316784895011</v>
      </c>
      <c r="F19" s="13">
        <v>0.76299584206630688</v>
      </c>
      <c r="G19" s="13">
        <v>8.1886349262815742E-4</v>
      </c>
      <c r="H19" s="6">
        <v>0</v>
      </c>
      <c r="I19" s="6"/>
      <c r="J19" s="6">
        <v>0</v>
      </c>
      <c r="K19" s="16">
        <f t="shared" si="0"/>
        <v>0</v>
      </c>
    </row>
    <row r="20" spans="1:11" ht="18" customHeight="1">
      <c r="A20" s="26">
        <v>14</v>
      </c>
      <c r="B20" s="6">
        <v>14</v>
      </c>
      <c r="C20" s="6">
        <v>812.5</v>
      </c>
      <c r="D20" s="6">
        <v>0</v>
      </c>
      <c r="E20" s="13">
        <v>-1.6567426736133932</v>
      </c>
      <c r="F20" s="13">
        <v>0.79692818805334964</v>
      </c>
      <c r="G20" s="13">
        <v>2.446573285950642E-4</v>
      </c>
      <c r="H20" s="6">
        <v>0</v>
      </c>
      <c r="I20" s="6"/>
      <c r="J20" s="6">
        <v>0</v>
      </c>
      <c r="K20" s="16">
        <f t="shared" si="0"/>
        <v>0</v>
      </c>
    </row>
    <row r="21" spans="1:11" ht="18" customHeight="1">
      <c r="A21" s="26">
        <v>15</v>
      </c>
      <c r="B21" s="6">
        <v>15</v>
      </c>
      <c r="C21" s="6">
        <v>875</v>
      </c>
      <c r="D21" s="6">
        <v>0</v>
      </c>
      <c r="E21" s="13">
        <v>-1.7727451870867494</v>
      </c>
      <c r="F21" s="13">
        <v>0.79069052161274045</v>
      </c>
      <c r="G21" s="13">
        <v>-4.6643140565723817E-4</v>
      </c>
      <c r="H21" s="6">
        <v>0</v>
      </c>
      <c r="I21" s="6">
        <v>4500</v>
      </c>
      <c r="J21" s="6">
        <v>0</v>
      </c>
      <c r="K21" s="16">
        <f t="shared" si="0"/>
        <v>3558.1073472573321</v>
      </c>
    </row>
    <row r="22" spans="1:11" ht="18" customHeight="1">
      <c r="A22" s="26">
        <v>16</v>
      </c>
      <c r="B22" s="6">
        <v>16</v>
      </c>
      <c r="C22" s="6">
        <v>937.5</v>
      </c>
      <c r="D22" s="6">
        <v>0</v>
      </c>
      <c r="E22" s="13">
        <v>-1.8887688800163709</v>
      </c>
      <c r="F22" s="13">
        <v>0.73839583391741859</v>
      </c>
      <c r="G22" s="13">
        <v>-1.1935560272924401E-3</v>
      </c>
      <c r="H22" s="6">
        <v>0</v>
      </c>
      <c r="I22" s="6"/>
      <c r="J22" s="6">
        <v>0</v>
      </c>
      <c r="K22" s="16">
        <f t="shared" si="0"/>
        <v>0</v>
      </c>
    </row>
    <row r="23" spans="1:11" ht="18" customHeight="1">
      <c r="A23" s="26">
        <v>17</v>
      </c>
      <c r="B23" s="6">
        <v>17</v>
      </c>
      <c r="C23" s="6">
        <v>1000</v>
      </c>
      <c r="D23" s="6">
        <v>0</v>
      </c>
      <c r="E23" s="13">
        <v>-2.0048416977256678</v>
      </c>
      <c r="F23" s="13">
        <v>0.64401153613370177</v>
      </c>
      <c r="G23" s="13">
        <v>-1.813147819825106E-3</v>
      </c>
      <c r="H23" s="6">
        <v>0</v>
      </c>
      <c r="I23" s="6"/>
      <c r="J23" s="6">
        <v>0</v>
      </c>
      <c r="K23" s="16">
        <f t="shared" si="0"/>
        <v>0</v>
      </c>
    </row>
    <row r="24" spans="1:11" ht="18" customHeight="1">
      <c r="A24" s="26">
        <v>18</v>
      </c>
      <c r="B24" s="6">
        <v>18</v>
      </c>
      <c r="C24" s="6">
        <v>1062.5</v>
      </c>
      <c r="D24" s="6">
        <v>0</v>
      </c>
      <c r="E24" s="13">
        <v>-2.1209767887963609</v>
      </c>
      <c r="F24" s="13">
        <v>0.51470388687148272</v>
      </c>
      <c r="G24" s="13">
        <v>-2.3109784953028582E-3</v>
      </c>
      <c r="H24" s="6">
        <v>0</v>
      </c>
      <c r="I24" s="6"/>
      <c r="J24" s="6">
        <v>0</v>
      </c>
      <c r="K24" s="16">
        <f t="shared" si="0"/>
        <v>0</v>
      </c>
    </row>
    <row r="25" spans="1:11" ht="18" customHeight="1">
      <c r="A25" s="26">
        <v>19</v>
      </c>
      <c r="B25" s="6">
        <v>19</v>
      </c>
      <c r="C25" s="6">
        <v>1125</v>
      </c>
      <c r="D25" s="6">
        <v>0</v>
      </c>
      <c r="E25" s="13">
        <v>-2.2371732675041436</v>
      </c>
      <c r="F25" s="13">
        <v>0.35845018524890665</v>
      </c>
      <c r="G25" s="13">
        <v>-2.6753259877818365E-3</v>
      </c>
      <c r="H25" s="6">
        <v>0</v>
      </c>
      <c r="I25" s="6"/>
      <c r="J25" s="6">
        <v>0</v>
      </c>
      <c r="K25" s="16">
        <f t="shared" si="0"/>
        <v>0</v>
      </c>
    </row>
    <row r="26" spans="1:11" ht="18" customHeight="1">
      <c r="A26" s="26">
        <v>20</v>
      </c>
      <c r="B26" s="6">
        <v>20</v>
      </c>
      <c r="C26" s="6">
        <v>1187.5</v>
      </c>
      <c r="D26" s="6">
        <v>0</v>
      </c>
      <c r="E26" s="13">
        <v>-2.3534181667160685</v>
      </c>
      <c r="F26" s="13">
        <v>0.18386483137715612</v>
      </c>
      <c r="G26" s="13">
        <v>-2.8975236713389791E-3</v>
      </c>
      <c r="H26" s="6">
        <v>0</v>
      </c>
      <c r="I26" s="6"/>
      <c r="J26" s="6">
        <v>0</v>
      </c>
      <c r="K26" s="16">
        <f t="shared" si="0"/>
        <v>0</v>
      </c>
    </row>
    <row r="27" spans="1:11" ht="18" customHeight="1">
      <c r="A27" s="26">
        <v>21</v>
      </c>
      <c r="B27" s="6">
        <v>21</v>
      </c>
      <c r="C27" s="6">
        <v>1250</v>
      </c>
      <c r="D27" s="6">
        <v>0</v>
      </c>
      <c r="E27" s="13">
        <v>-2.469689598690548</v>
      </c>
      <c r="F27" s="29">
        <v>0</v>
      </c>
      <c r="G27" s="13">
        <v>-2.9722263530439939E-3</v>
      </c>
      <c r="H27" s="6">
        <v>-500000</v>
      </c>
      <c r="I27" s="6"/>
      <c r="J27" s="6">
        <v>0</v>
      </c>
      <c r="K27" s="16">
        <f t="shared" si="0"/>
        <v>1234844.799345274</v>
      </c>
    </row>
    <row r="28" spans="1:11" ht="18" customHeight="1">
      <c r="A28" s="26">
        <v>22</v>
      </c>
      <c r="B28" s="6">
        <v>22</v>
      </c>
      <c r="C28" s="6">
        <v>500</v>
      </c>
      <c r="D28" s="6">
        <v>-10</v>
      </c>
      <c r="E28" s="34">
        <f>E15</f>
        <v>-1.0764806317384643</v>
      </c>
      <c r="F28" s="29">
        <v>0</v>
      </c>
      <c r="G28" s="29">
        <v>0</v>
      </c>
      <c r="H28" s="6">
        <v>0</v>
      </c>
      <c r="I28" s="6"/>
      <c r="J28" s="6">
        <v>0</v>
      </c>
      <c r="K28" s="16"/>
    </row>
    <row r="29" spans="1:11" ht="18" customHeight="1">
      <c r="A29" s="26">
        <v>23</v>
      </c>
      <c r="B29" s="6"/>
      <c r="C29" s="6"/>
      <c r="D29" s="6"/>
      <c r="E29" s="6"/>
      <c r="F29" s="6"/>
      <c r="G29" s="6"/>
      <c r="H29" s="6"/>
      <c r="I29" s="6"/>
      <c r="J29" s="6"/>
      <c r="K29" s="16"/>
    </row>
    <row r="30" spans="1:11" ht="18" customHeight="1">
      <c r="A30" s="26">
        <v>24</v>
      </c>
      <c r="B30" s="6"/>
      <c r="C30" s="6"/>
      <c r="D30" s="6"/>
      <c r="E30" s="6"/>
      <c r="F30" s="6"/>
      <c r="G30" s="6"/>
      <c r="H30" s="6"/>
      <c r="I30" s="6"/>
      <c r="J30" s="6"/>
      <c r="K30" s="16"/>
    </row>
    <row r="31" spans="1:11" ht="18" customHeight="1">
      <c r="A31" s="26">
        <v>25</v>
      </c>
      <c r="B31" s="6"/>
      <c r="C31" s="6"/>
      <c r="D31" s="6"/>
      <c r="E31" s="6"/>
      <c r="F31" s="6"/>
      <c r="G31" s="6"/>
      <c r="H31" s="6"/>
      <c r="I31" s="6"/>
      <c r="J31" s="6"/>
      <c r="K31" s="16"/>
    </row>
    <row r="32" spans="1:11" ht="18" customHeight="1">
      <c r="A32" s="26">
        <v>26</v>
      </c>
      <c r="B32" s="6"/>
      <c r="C32" s="6"/>
      <c r="D32" s="6"/>
      <c r="E32" s="6"/>
      <c r="F32" s="6"/>
      <c r="G32" s="6"/>
      <c r="H32" s="6"/>
      <c r="I32" s="6"/>
      <c r="J32" s="6"/>
      <c r="K32" s="16"/>
    </row>
    <row r="33" spans="1:50" ht="18" customHeight="1">
      <c r="A33" s="26">
        <v>27</v>
      </c>
      <c r="B33" s="6"/>
      <c r="C33" s="6"/>
      <c r="D33" s="6"/>
      <c r="E33" s="6"/>
      <c r="F33" s="6"/>
      <c r="G33" s="6"/>
      <c r="H33" s="6"/>
      <c r="I33" s="6"/>
      <c r="J33" s="6"/>
      <c r="K33" s="16"/>
    </row>
    <row r="34" spans="1:50" ht="18" customHeight="1">
      <c r="A34" s="26">
        <v>28</v>
      </c>
      <c r="B34" s="6"/>
      <c r="C34" s="6"/>
      <c r="D34" s="6"/>
      <c r="E34" s="6"/>
      <c r="F34" s="6"/>
      <c r="G34" s="6"/>
      <c r="H34" s="6"/>
      <c r="I34" s="6"/>
      <c r="J34" s="6"/>
      <c r="K34" s="16"/>
    </row>
    <row r="35" spans="1:50" ht="18" customHeight="1">
      <c r="A35" s="26">
        <v>29</v>
      </c>
      <c r="B35" s="6"/>
      <c r="C35" s="6"/>
      <c r="D35" s="6"/>
      <c r="E35" s="6"/>
      <c r="F35" s="6"/>
      <c r="G35" s="6"/>
      <c r="H35" s="6"/>
      <c r="I35" s="6"/>
      <c r="J35" s="6"/>
      <c r="K35" s="16"/>
    </row>
    <row r="36" spans="1:50" ht="18" customHeight="1">
      <c r="A36" s="26">
        <v>30</v>
      </c>
      <c r="B36" s="6"/>
      <c r="C36" s="6"/>
      <c r="D36" s="6"/>
      <c r="E36" s="6"/>
      <c r="F36" s="6"/>
      <c r="G36" s="6"/>
      <c r="H36" s="6"/>
      <c r="I36" s="6"/>
      <c r="J36" s="6"/>
      <c r="K36" s="16"/>
    </row>
    <row r="37" spans="1:50" ht="18" customHeight="1">
      <c r="A37" s="26">
        <v>31</v>
      </c>
      <c r="B37" s="6"/>
      <c r="C37" s="6"/>
      <c r="D37" s="6"/>
      <c r="E37" s="6"/>
      <c r="F37" s="6"/>
      <c r="G37" s="6"/>
      <c r="H37" s="6"/>
      <c r="I37" s="6"/>
      <c r="J37" s="6"/>
      <c r="K37" s="16"/>
    </row>
    <row r="38" spans="1:50" ht="18" customHeight="1">
      <c r="A38" s="26">
        <v>32</v>
      </c>
      <c r="B38" s="6"/>
      <c r="C38" s="6"/>
      <c r="D38" s="6"/>
      <c r="E38" s="6"/>
      <c r="F38" s="6"/>
      <c r="G38" s="6"/>
      <c r="H38" s="6"/>
      <c r="I38" s="6"/>
      <c r="J38" s="6"/>
      <c r="K38" s="16"/>
    </row>
    <row r="39" spans="1:50" ht="18" customHeight="1">
      <c r="A39" s="26">
        <v>33</v>
      </c>
      <c r="B39" s="6"/>
      <c r="C39" s="6"/>
      <c r="D39" s="6"/>
      <c r="E39" s="6"/>
      <c r="F39" s="6"/>
      <c r="G39" s="6"/>
      <c r="H39" s="6"/>
      <c r="I39" s="6"/>
      <c r="J39" s="6"/>
      <c r="K39" s="16"/>
      <c r="M39" s="3" t="s">
        <v>52</v>
      </c>
    </row>
    <row r="40" spans="1:50" ht="18" customHeight="1">
      <c r="B40" s="5"/>
      <c r="C40" s="5"/>
      <c r="D40" s="5"/>
      <c r="E40" s="5"/>
      <c r="F40" s="5"/>
      <c r="G40" s="5"/>
      <c r="H40" s="5"/>
      <c r="I40" s="5"/>
      <c r="J40" s="4" t="s">
        <v>55</v>
      </c>
      <c r="K40" s="16">
        <f>SUM(K7:K39)</f>
        <v>1238402.9066925314</v>
      </c>
      <c r="M40" s="11">
        <f>AE79+AF79-K40</f>
        <v>-618856.06783216959</v>
      </c>
      <c r="N40" s="3" t="s">
        <v>53</v>
      </c>
    </row>
    <row r="41" spans="1:50" ht="18" customHeight="1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</row>
    <row r="42" spans="1:50" ht="18" customHeight="1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</row>
    <row r="43" spans="1:50" ht="18" customHeight="1">
      <c r="A43" s="18" t="s">
        <v>75</v>
      </c>
      <c r="C43" s="5"/>
      <c r="D43" s="5"/>
      <c r="E43" s="5"/>
      <c r="F43" s="5"/>
      <c r="G43" s="5"/>
      <c r="H43" s="20" t="s">
        <v>76</v>
      </c>
      <c r="I43" s="21"/>
      <c r="J43" s="22"/>
      <c r="K43" s="23"/>
      <c r="N43" s="3"/>
    </row>
    <row r="44" spans="1:50" ht="18" customHeight="1">
      <c r="H44" s="40" t="s">
        <v>59</v>
      </c>
      <c r="I44" s="36"/>
      <c r="J44" s="41" t="s">
        <v>60</v>
      </c>
      <c r="K44" s="41"/>
      <c r="L44" s="15" t="s">
        <v>62</v>
      </c>
      <c r="M44" s="42" t="s">
        <v>61</v>
      </c>
      <c r="N44" s="41"/>
      <c r="O44" s="41" t="s">
        <v>57</v>
      </c>
      <c r="P44" s="41"/>
      <c r="Q44" s="41"/>
      <c r="R44" s="40" t="s">
        <v>58</v>
      </c>
      <c r="S44" s="39"/>
      <c r="T44" s="36"/>
      <c r="U44" s="15" t="s">
        <v>62</v>
      </c>
      <c r="V44" s="35" t="s">
        <v>61</v>
      </c>
      <c r="W44" s="38"/>
      <c r="X44" s="40" t="s">
        <v>57</v>
      </c>
      <c r="Y44" s="39"/>
      <c r="Z44" s="36"/>
      <c r="AA44" s="35" t="s">
        <v>63</v>
      </c>
      <c r="AB44" s="37"/>
      <c r="AC44" s="37"/>
      <c r="AD44" s="38"/>
      <c r="AE44" s="42" t="s">
        <v>56</v>
      </c>
      <c r="AF44" s="42"/>
      <c r="AG44" s="42" t="s">
        <v>77</v>
      </c>
      <c r="AH44" s="41"/>
      <c r="AI44" s="41"/>
      <c r="AJ44" s="41"/>
      <c r="AK44" s="41"/>
      <c r="AL44" s="41"/>
      <c r="AM44" s="35" t="s">
        <v>82</v>
      </c>
      <c r="AN44" s="39"/>
      <c r="AO44" s="39"/>
      <c r="AP44" s="36"/>
    </row>
    <row r="45" spans="1:50" ht="18" customHeight="1">
      <c r="B45" s="9" t="s">
        <v>40</v>
      </c>
      <c r="C45" s="10" t="s">
        <v>2</v>
      </c>
      <c r="D45" s="10" t="s">
        <v>3</v>
      </c>
      <c r="E45" s="10" t="s">
        <v>35</v>
      </c>
      <c r="F45" s="10" t="s">
        <v>34</v>
      </c>
      <c r="G45" s="10" t="s">
        <v>36</v>
      </c>
      <c r="H45" s="10" t="s">
        <v>4</v>
      </c>
      <c r="I45" s="10" t="s">
        <v>5</v>
      </c>
      <c r="J45" s="10" t="s">
        <v>6</v>
      </c>
      <c r="K45" s="10" t="s">
        <v>7</v>
      </c>
      <c r="L45" s="10" t="s">
        <v>10</v>
      </c>
      <c r="M45" s="10" t="s">
        <v>11</v>
      </c>
      <c r="N45" s="10" t="s">
        <v>12</v>
      </c>
      <c r="O45" s="10" t="s">
        <v>24</v>
      </c>
      <c r="P45" s="10" t="s">
        <v>25</v>
      </c>
      <c r="Q45" s="10" t="s">
        <v>26</v>
      </c>
      <c r="R45" s="10" t="s">
        <v>27</v>
      </c>
      <c r="S45" s="10" t="s">
        <v>28</v>
      </c>
      <c r="T45" s="10" t="s">
        <v>29</v>
      </c>
      <c r="U45" s="10" t="s">
        <v>66</v>
      </c>
      <c r="V45" s="10" t="s">
        <v>65</v>
      </c>
      <c r="W45" s="10" t="s">
        <v>67</v>
      </c>
      <c r="X45" s="10" t="s">
        <v>70</v>
      </c>
      <c r="Y45" s="10" t="s">
        <v>68</v>
      </c>
      <c r="Z45" s="10" t="s">
        <v>69</v>
      </c>
      <c r="AA45" s="10" t="s">
        <v>30</v>
      </c>
      <c r="AB45" s="10" t="s">
        <v>31</v>
      </c>
      <c r="AC45" s="10" t="s">
        <v>32</v>
      </c>
      <c r="AD45" s="10" t="s">
        <v>33</v>
      </c>
      <c r="AE45" s="10" t="s">
        <v>37</v>
      </c>
      <c r="AF45" s="10" t="s">
        <v>38</v>
      </c>
      <c r="AG45" s="10" t="s">
        <v>46</v>
      </c>
      <c r="AH45" s="10" t="s">
        <v>47</v>
      </c>
      <c r="AI45" s="10" t="s">
        <v>41</v>
      </c>
      <c r="AJ45" s="10" t="s">
        <v>42</v>
      </c>
      <c r="AK45" s="10" t="s">
        <v>43</v>
      </c>
      <c r="AL45" s="10" t="s">
        <v>44</v>
      </c>
      <c r="AM45" s="10" t="s">
        <v>78</v>
      </c>
      <c r="AN45" s="10" t="s">
        <v>79</v>
      </c>
      <c r="AO45" s="10" t="s">
        <v>80</v>
      </c>
      <c r="AP45" s="10" t="s">
        <v>81</v>
      </c>
      <c r="AR45" s="5"/>
      <c r="AS45" s="5"/>
      <c r="AT45" s="5"/>
      <c r="AU45" s="5"/>
      <c r="AV45" s="5"/>
      <c r="AW45" s="5"/>
      <c r="AX45" s="5"/>
    </row>
    <row r="46" spans="1:50" ht="18" customHeight="1">
      <c r="B46" s="8"/>
      <c r="C46" s="8"/>
      <c r="D46" s="8"/>
      <c r="E46" s="8" t="s">
        <v>49</v>
      </c>
      <c r="F46" s="8" t="s">
        <v>50</v>
      </c>
      <c r="G46" s="8" t="s">
        <v>51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/>
      <c r="N46" s="8"/>
      <c r="O46" s="8" t="s">
        <v>9</v>
      </c>
      <c r="P46" s="8" t="s">
        <v>9</v>
      </c>
      <c r="Q46" s="8" t="s">
        <v>16</v>
      </c>
      <c r="R46" s="8" t="s">
        <v>9</v>
      </c>
      <c r="S46" s="8" t="s">
        <v>9</v>
      </c>
      <c r="T46" s="8" t="s">
        <v>16</v>
      </c>
      <c r="U46" s="8" t="s">
        <v>8</v>
      </c>
      <c r="V46" s="8"/>
      <c r="W46" s="8"/>
      <c r="X46" s="8" t="s">
        <v>16</v>
      </c>
      <c r="Y46" s="8" t="s">
        <v>16</v>
      </c>
      <c r="Z46" s="8" t="s">
        <v>16</v>
      </c>
      <c r="AA46" s="8"/>
      <c r="AB46" s="8"/>
      <c r="AC46" s="8"/>
      <c r="AD46" s="8"/>
      <c r="AE46" s="8" t="s">
        <v>22</v>
      </c>
      <c r="AF46" s="8" t="s">
        <v>22</v>
      </c>
      <c r="AG46" s="8" t="s">
        <v>48</v>
      </c>
      <c r="AH46" s="8" t="s">
        <v>48</v>
      </c>
      <c r="AI46" s="8" t="s">
        <v>48</v>
      </c>
      <c r="AJ46" s="8" t="s">
        <v>48</v>
      </c>
      <c r="AK46" s="8" t="s">
        <v>45</v>
      </c>
      <c r="AL46" s="8" t="s">
        <v>45</v>
      </c>
      <c r="AM46" s="8" t="s">
        <v>48</v>
      </c>
      <c r="AN46" s="8" t="s">
        <v>48</v>
      </c>
      <c r="AO46" s="8" t="s">
        <v>48</v>
      </c>
      <c r="AP46" s="8" t="s">
        <v>48</v>
      </c>
      <c r="AR46" s="5"/>
      <c r="AS46" s="5"/>
      <c r="AT46" s="5"/>
      <c r="AU46" s="5"/>
      <c r="AV46" s="5"/>
      <c r="AW46" s="5"/>
      <c r="AX46" s="5"/>
    </row>
    <row r="47" spans="1:50" ht="18" customHeight="1">
      <c r="A47" s="26">
        <v>1</v>
      </c>
      <c r="B47" s="6">
        <v>1</v>
      </c>
      <c r="C47" s="6">
        <v>1</v>
      </c>
      <c r="D47" s="6">
        <v>2</v>
      </c>
      <c r="E47" s="6">
        <v>70000</v>
      </c>
      <c r="F47" s="6">
        <v>3318.3072403542192</v>
      </c>
      <c r="G47" s="6">
        <v>876240.50565603597</v>
      </c>
      <c r="H47" s="24">
        <f t="shared" ref="H47:H66" si="1">LOOKUP(C47,$B$7:$B$39,$C$7:$C$39)</f>
        <v>0</v>
      </c>
      <c r="I47" s="24">
        <f t="shared" ref="I47:I66" si="2">LOOKUP(C47,$B$7:$B$39,$D$7:$D$39)</f>
        <v>0</v>
      </c>
      <c r="J47" s="24">
        <f t="shared" ref="J47:J66" si="3">LOOKUP(D47,$B$7:$B$39,$C$7:$C$39)</f>
        <v>62.5</v>
      </c>
      <c r="K47" s="24">
        <f t="shared" ref="K47:K66" si="4">LOOKUP(D47,$B$7:$B$39,$D$7:$D$39)</f>
        <v>0</v>
      </c>
      <c r="L47" s="16">
        <f>SQRT((J47-H47)^2+(K47-I47)^2)</f>
        <v>62.5</v>
      </c>
      <c r="M47" s="16">
        <f>(J47-H47)/L47</f>
        <v>1</v>
      </c>
      <c r="N47" s="16">
        <f>(K47-I47)/L47</f>
        <v>0</v>
      </c>
      <c r="O47" s="24">
        <f t="shared" ref="O47:O66" si="5">LOOKUP(C47,$B$7:$B$39,$E$7:$E$39)</f>
        <v>0</v>
      </c>
      <c r="P47" s="24">
        <f t="shared" ref="P47:P66" si="6">LOOKUP(C47,$B$7:$B$39,$F$7:$F$39)</f>
        <v>0</v>
      </c>
      <c r="Q47" s="24">
        <f t="shared" ref="Q47:Q66" si="7">LOOKUP(C47,$B$7:$B$39,$G$7:$G$39)</f>
        <v>4.5574308574603017E-4</v>
      </c>
      <c r="R47" s="24">
        <f t="shared" ref="R47:R66" si="8">LOOKUP(D47,$B$7:$B$39,$E$7:$E$39)</f>
        <v>-0.13454175659939341</v>
      </c>
      <c r="S47" s="24">
        <f t="shared" ref="S47:S66" si="9">LOOKUP(D47,$B$7:$B$39,$F$7:$F$39)</f>
        <v>2.8808608675316844E-2</v>
      </c>
      <c r="T47" s="24">
        <f t="shared" ref="T47:T66" si="10">LOOKUP(D47,$B$7:$B$39,$G$7:$G$39)</f>
        <v>4.7463394171285024E-4</v>
      </c>
      <c r="U47" s="16">
        <f>SQRT((J47+R47-H47-O47)^2+(K47+S47-I47-P47)^2)</f>
        <v>62.365464897211169</v>
      </c>
      <c r="V47" s="16">
        <f>(J47+R47-H47-O47)/U47</f>
        <v>0.99999989330937278</v>
      </c>
      <c r="W47" s="16">
        <f>(K47+S47-I47-P47)/U47</f>
        <v>4.6193207607444765E-4</v>
      </c>
      <c r="X47" s="16">
        <f>ATAN2(V47,W47)-ATAN2(M47,N47)</f>
        <v>4.619320925023894E-4</v>
      </c>
      <c r="Y47" s="16">
        <f>Q47-X47</f>
        <v>-6.18900675635923E-6</v>
      </c>
      <c r="Z47" s="16">
        <f>T47-X47</f>
        <v>1.2701849210460848E-5</v>
      </c>
      <c r="AA47" s="16">
        <f>(Y47+Z47)/L47^2</f>
        <v>1.6672876682500143E-9</v>
      </c>
      <c r="AB47" s="16">
        <f>-(2*Y47+Z47)/L47</f>
        <v>-5.181371163878214E-9</v>
      </c>
      <c r="AC47" s="16">
        <f>Y47</f>
        <v>-6.18900675635923E-6</v>
      </c>
      <c r="AD47" s="16">
        <v>0</v>
      </c>
      <c r="AE47" s="16">
        <f>0.5*E47*F47*L47*(U47/L47-1)^2</f>
        <v>33633.793344573744</v>
      </c>
      <c r="AF47" s="16">
        <f>E47*G47*L47*(6*AA47^2*L47^2+6*AA47*AB47*L47+2*AB47^2)</f>
        <v>0.23755304402107982</v>
      </c>
      <c r="AG47" s="7">
        <f>-E47*F47*(U47/L47-1)</f>
        <v>500000.26234589471</v>
      </c>
      <c r="AH47" s="7">
        <f>-AG47</f>
        <v>-500000.26234589471</v>
      </c>
      <c r="AI47" s="7">
        <f t="shared" ref="AI47:AI66" si="11">6*E47*G47*AA47</f>
        <v>613.59689559061553</v>
      </c>
      <c r="AJ47" s="7">
        <f>-AI47</f>
        <v>-613.59689559061553</v>
      </c>
      <c r="AK47" s="25">
        <f t="shared" ref="AK47:AK66" si="12">(-2*E47*G47*AB47)/1000</f>
        <v>0.63561782040795489</v>
      </c>
      <c r="AL47" s="25">
        <f t="shared" ref="AL47:AL66" si="13">E47*G47*(6*AA47*L47+2*AB47)/1000</f>
        <v>37.714188154005519</v>
      </c>
      <c r="AM47" s="7">
        <f>AG47*V47-AI47*W47</f>
        <v>499999.92556046526</v>
      </c>
      <c r="AN47" s="7">
        <f>AG47*W47+AI47*V47</f>
        <v>844.56298934878555</v>
      </c>
      <c r="AO47" s="7">
        <f>AH47*V47-AJ47*W47</f>
        <v>-499999.92556046526</v>
      </c>
      <c r="AP47" s="7">
        <f>AH47*W47+AJ47*V47</f>
        <v>-844.56298934878555</v>
      </c>
      <c r="AR47" s="5"/>
      <c r="AU47" s="5"/>
      <c r="AV47" s="5"/>
      <c r="AW47" s="5"/>
      <c r="AX47" s="5"/>
    </row>
    <row r="48" spans="1:50" ht="18" customHeight="1">
      <c r="A48" s="26">
        <v>2</v>
      </c>
      <c r="B48" s="6">
        <v>2</v>
      </c>
      <c r="C48" s="6">
        <v>2</v>
      </c>
      <c r="D48" s="6">
        <v>3</v>
      </c>
      <c r="E48" s="6">
        <v>70000</v>
      </c>
      <c r="F48" s="6">
        <v>3318.3072403542192</v>
      </c>
      <c r="G48" s="6">
        <v>876240.50565603597</v>
      </c>
      <c r="H48" s="24">
        <f t="shared" si="1"/>
        <v>62.5</v>
      </c>
      <c r="I48" s="24">
        <f t="shared" si="2"/>
        <v>0</v>
      </c>
      <c r="J48" s="24">
        <f t="shared" si="3"/>
        <v>125</v>
      </c>
      <c r="K48" s="24">
        <f t="shared" si="4"/>
        <v>0</v>
      </c>
      <c r="L48" s="16">
        <f t="shared" ref="L48:L66" si="14">SQRT((J48-H48)^2+(K48-I48)^2)</f>
        <v>62.5</v>
      </c>
      <c r="M48" s="16">
        <f t="shared" ref="M48:M66" si="15">(J48-H48)/L48</f>
        <v>1</v>
      </c>
      <c r="N48" s="16">
        <f t="shared" ref="N48:N66" si="16">(K48-I48)/L48</f>
        <v>0</v>
      </c>
      <c r="O48" s="24">
        <f t="shared" si="5"/>
        <v>-0.13454175659939341</v>
      </c>
      <c r="P48" s="24">
        <f t="shared" si="6"/>
        <v>2.8808608675316844E-2</v>
      </c>
      <c r="Q48" s="24">
        <f t="shared" si="7"/>
        <v>4.7463394171285024E-4</v>
      </c>
      <c r="R48" s="24">
        <f t="shared" si="8"/>
        <v>-0.26908468151834186</v>
      </c>
      <c r="S48" s="24">
        <f t="shared" si="9"/>
        <v>6.0013018056901984E-2</v>
      </c>
      <c r="T48" s="24">
        <f t="shared" si="10"/>
        <v>5.3241230709656661E-4</v>
      </c>
      <c r="U48" s="16">
        <f t="shared" ref="U48:U66" si="17">SQRT((J48+R48-H48-O48)^2+(K48+S48-I48-P48)^2)</f>
        <v>62.365464881606897</v>
      </c>
      <c r="V48" s="16">
        <f t="shared" ref="V48:V66" si="18">(J48+R48-H48-O48)/U48</f>
        <v>0.99999987482614217</v>
      </c>
      <c r="W48" s="16">
        <f t="shared" ref="W48:W66" si="19">(K48+S48-I48-P48)/U48</f>
        <v>5.0034757923833075E-4</v>
      </c>
      <c r="X48" s="16">
        <f t="shared" ref="X48:X66" si="20">ATAN2(V48,W48)-ATAN2(M48,N48)</f>
        <v>5.0034760011514405E-4</v>
      </c>
      <c r="Y48" s="16">
        <f t="shared" ref="Y48:Y66" si="21">Q48-X48</f>
        <v>-2.5713658402293801E-5</v>
      </c>
      <c r="Z48" s="16">
        <f t="shared" ref="Z48:Z66" si="22">T48-X48</f>
        <v>3.2064706981422566E-5</v>
      </c>
      <c r="AA48" s="16">
        <f t="shared" ref="AA48:AA66" si="23">(Y48+Z48)/L48^2</f>
        <v>1.6258684362569636E-9</v>
      </c>
      <c r="AB48" s="16">
        <f t="shared" ref="AB48:AB66" si="24">-(2*Y48+Z48)/L48</f>
        <v>3.0980175717064061E-7</v>
      </c>
      <c r="AC48" s="16">
        <f t="shared" ref="AC48:AC66" si="25">Y48</f>
        <v>-2.5713658402293801E-5</v>
      </c>
      <c r="AD48" s="16">
        <v>0</v>
      </c>
      <c r="AE48" s="16">
        <f t="shared" ref="AE48:AE66" si="26">0.5*E48*F48*L48*(U48/L48-1)^2</f>
        <v>33633.801146715698</v>
      </c>
      <c r="AF48" s="16">
        <f t="shared" ref="AF48:AF66" si="27">E48*G48*L48*(6*AA48^2*L48^2+6*AA48*AB48*L48+2*AB48^2)</f>
        <v>1.6974831607866623</v>
      </c>
      <c r="AG48" s="7">
        <f t="shared" ref="AG48:AG66" si="28">-E48*F48*(U48/L48-1)</f>
        <v>500000.32033924619</v>
      </c>
      <c r="AH48" s="7">
        <f t="shared" ref="AH48:AH66" si="29">-AG48</f>
        <v>-500000.32033924619</v>
      </c>
      <c r="AI48" s="7">
        <f t="shared" si="11"/>
        <v>598.35374790071592</v>
      </c>
      <c r="AJ48" s="7">
        <f t="shared" ref="AJ48:AJ66" si="30">-AI48</f>
        <v>-598.35374790071592</v>
      </c>
      <c r="AK48" s="25">
        <f t="shared" si="12"/>
        <v>-38.004518769886282</v>
      </c>
      <c r="AL48" s="25">
        <f t="shared" si="13"/>
        <v>75.40162801368102</v>
      </c>
      <c r="AM48" s="7">
        <f t="shared" ref="AM48:AM66" si="31">AG48*V48-AI48*W48</f>
        <v>499999.95836742793</v>
      </c>
      <c r="AN48" s="7">
        <f t="shared" ref="AN48:AN66" si="32">AG48*W48+AI48*V48</f>
        <v>848.52762290260057</v>
      </c>
      <c r="AO48" s="7">
        <f t="shared" ref="AO48:AO66" si="33">AH48*V48-AJ48*W48</f>
        <v>-499999.95836742793</v>
      </c>
      <c r="AP48" s="7">
        <f t="shared" ref="AP48:AP66" si="34">AH48*W48+AJ48*V48</f>
        <v>-848.52762290260057</v>
      </c>
      <c r="AR48" s="5"/>
      <c r="AU48" s="5"/>
      <c r="AV48" s="5"/>
      <c r="AW48" s="5"/>
      <c r="AX48" s="5"/>
    </row>
    <row r="49" spans="1:50" ht="18" customHeight="1">
      <c r="A49" s="26">
        <v>3</v>
      </c>
      <c r="B49" s="6">
        <v>3</v>
      </c>
      <c r="C49" s="6">
        <v>3</v>
      </c>
      <c r="D49" s="6">
        <v>4</v>
      </c>
      <c r="E49" s="6">
        <v>70000</v>
      </c>
      <c r="F49" s="6">
        <v>3318.3072403542192</v>
      </c>
      <c r="G49" s="6">
        <v>876240.50565603597</v>
      </c>
      <c r="H49" s="24">
        <f t="shared" si="1"/>
        <v>125</v>
      </c>
      <c r="I49" s="24">
        <f t="shared" si="2"/>
        <v>0</v>
      </c>
      <c r="J49" s="24">
        <f t="shared" si="3"/>
        <v>187.5</v>
      </c>
      <c r="K49" s="24">
        <f t="shared" si="4"/>
        <v>0</v>
      </c>
      <c r="L49" s="16">
        <f t="shared" si="14"/>
        <v>62.5</v>
      </c>
      <c r="M49" s="16">
        <f t="shared" si="15"/>
        <v>1</v>
      </c>
      <c r="N49" s="16">
        <f t="shared" si="16"/>
        <v>0</v>
      </c>
      <c r="O49" s="24">
        <f t="shared" si="5"/>
        <v>-0.26908468151834186</v>
      </c>
      <c r="P49" s="24">
        <f t="shared" si="6"/>
        <v>6.0013018056901984E-2</v>
      </c>
      <c r="Q49" s="24">
        <f t="shared" si="7"/>
        <v>5.3241230709656661E-4</v>
      </c>
      <c r="R49" s="24">
        <f t="shared" si="8"/>
        <v>-0.40363018955123692</v>
      </c>
      <c r="S49" s="24">
        <f t="shared" si="9"/>
        <v>9.6003274524677329E-2</v>
      </c>
      <c r="T49" s="24">
        <f t="shared" si="10"/>
        <v>6.2769193546160108E-4</v>
      </c>
      <c r="U49" s="16">
        <f t="shared" si="17"/>
        <v>62.365464876710242</v>
      </c>
      <c r="V49" s="16">
        <f t="shared" si="18"/>
        <v>0.99999983348567723</v>
      </c>
      <c r="W49" s="16">
        <f t="shared" si="19"/>
        <v>5.7708631754648475E-4</v>
      </c>
      <c r="X49" s="16">
        <f t="shared" si="20"/>
        <v>5.770863495775327E-4</v>
      </c>
      <c r="Y49" s="16">
        <f t="shared" si="21"/>
        <v>-4.4674042480966091E-5</v>
      </c>
      <c r="Z49" s="16">
        <f t="shared" si="22"/>
        <v>5.0605585884068373E-5</v>
      </c>
      <c r="AA49" s="16">
        <f t="shared" si="23"/>
        <v>1.5184751111941842E-9</v>
      </c>
      <c r="AB49" s="16">
        <f t="shared" si="24"/>
        <v>6.1987998524582094E-7</v>
      </c>
      <c r="AC49" s="16">
        <f t="shared" si="25"/>
        <v>-4.4674042480966091E-5</v>
      </c>
      <c r="AD49" s="16">
        <v>0</v>
      </c>
      <c r="AE49" s="16">
        <f t="shared" si="26"/>
        <v>33633.803595043573</v>
      </c>
      <c r="AF49" s="16">
        <f t="shared" si="27"/>
        <v>4.5064208309178886</v>
      </c>
      <c r="AG49" s="7">
        <f t="shared" si="28"/>
        <v>500000.33853767544</v>
      </c>
      <c r="AH49" s="7">
        <f t="shared" si="29"/>
        <v>-500000.33853767544</v>
      </c>
      <c r="AI49" s="7">
        <f t="shared" si="11"/>
        <v>558.83074768873689</v>
      </c>
      <c r="AJ49" s="7">
        <f t="shared" si="30"/>
        <v>-558.83074768873689</v>
      </c>
      <c r="AK49" s="25">
        <f t="shared" si="12"/>
        <v>-76.0429532404996</v>
      </c>
      <c r="AL49" s="25">
        <f t="shared" si="13"/>
        <v>110.96987497104564</v>
      </c>
      <c r="AM49" s="7">
        <f t="shared" si="31"/>
        <v>499999.93278687936</v>
      </c>
      <c r="AN49" s="7">
        <f t="shared" si="32"/>
        <v>847.37400877411619</v>
      </c>
      <c r="AO49" s="7">
        <f t="shared" si="33"/>
        <v>-499999.93278687936</v>
      </c>
      <c r="AP49" s="7">
        <f t="shared" si="34"/>
        <v>-847.37400877411619</v>
      </c>
      <c r="AR49" s="5"/>
      <c r="AU49" s="5"/>
      <c r="AV49" s="5"/>
      <c r="AW49" s="5"/>
      <c r="AX49" s="5"/>
    </row>
    <row r="50" spans="1:50" ht="18" customHeight="1">
      <c r="A50" s="26">
        <v>4</v>
      </c>
      <c r="B50" s="6">
        <v>4</v>
      </c>
      <c r="C50" s="6">
        <v>4</v>
      </c>
      <c r="D50" s="6">
        <v>5</v>
      </c>
      <c r="E50" s="6">
        <v>70000</v>
      </c>
      <c r="F50" s="6">
        <v>3318.3072403542192</v>
      </c>
      <c r="G50" s="6">
        <v>876240.50565603597</v>
      </c>
      <c r="H50" s="24">
        <f t="shared" si="1"/>
        <v>187.5</v>
      </c>
      <c r="I50" s="24">
        <f t="shared" si="2"/>
        <v>0</v>
      </c>
      <c r="J50" s="24">
        <f t="shared" si="3"/>
        <v>250</v>
      </c>
      <c r="K50" s="24">
        <f t="shared" si="4"/>
        <v>0</v>
      </c>
      <c r="L50" s="16">
        <f t="shared" si="14"/>
        <v>62.5</v>
      </c>
      <c r="M50" s="16">
        <f t="shared" si="15"/>
        <v>1</v>
      </c>
      <c r="N50" s="16">
        <f t="shared" si="16"/>
        <v>0</v>
      </c>
      <c r="O50" s="24">
        <f t="shared" si="5"/>
        <v>-0.40363018955123692</v>
      </c>
      <c r="P50" s="24">
        <f t="shared" si="6"/>
        <v>9.6003274524677329E-2</v>
      </c>
      <c r="Q50" s="24">
        <f t="shared" si="7"/>
        <v>6.2769193546160108E-4</v>
      </c>
      <c r="R50" s="24">
        <f t="shared" si="8"/>
        <v>-0.53818014890857779</v>
      </c>
      <c r="S50" s="24">
        <f t="shared" si="9"/>
        <v>0.13901860665075857</v>
      </c>
      <c r="T50" s="24">
        <f t="shared" si="10"/>
        <v>7.5708754505290606E-4</v>
      </c>
      <c r="U50" s="16">
        <f t="shared" si="17"/>
        <v>62.36546487512696</v>
      </c>
      <c r="V50" s="16">
        <f t="shared" si="18"/>
        <v>0.99999976213623487</v>
      </c>
      <c r="W50" s="16">
        <f t="shared" si="19"/>
        <v>6.8973000060546213E-4</v>
      </c>
      <c r="X50" s="16">
        <f t="shared" si="20"/>
        <v>6.8973005529272564E-4</v>
      </c>
      <c r="Y50" s="16">
        <f t="shared" si="21"/>
        <v>-6.2038119831124561E-5</v>
      </c>
      <c r="Z50" s="16">
        <f t="shared" si="22"/>
        <v>6.7357489760180422E-5</v>
      </c>
      <c r="AA50" s="16">
        <f t="shared" si="23"/>
        <v>1.3617587018383004E-9</v>
      </c>
      <c r="AB50" s="16">
        <f t="shared" si="24"/>
        <v>9.0749999843309916E-7</v>
      </c>
      <c r="AC50" s="16">
        <f t="shared" si="25"/>
        <v>-6.2038119831124561E-5</v>
      </c>
      <c r="AD50" s="16">
        <v>0</v>
      </c>
      <c r="AE50" s="16">
        <f t="shared" si="26"/>
        <v>33633.804386685173</v>
      </c>
      <c r="AF50" s="16">
        <f t="shared" si="27"/>
        <v>8.2574645320683793</v>
      </c>
      <c r="AG50" s="7">
        <f t="shared" si="28"/>
        <v>500000.34442194994</v>
      </c>
      <c r="AH50" s="7">
        <f t="shared" si="29"/>
        <v>-500000.34442194994</v>
      </c>
      <c r="AI50" s="7">
        <f t="shared" si="11"/>
        <v>501.15581606172577</v>
      </c>
      <c r="AJ50" s="7">
        <f t="shared" si="30"/>
        <v>-501.15581606172577</v>
      </c>
      <c r="AK50" s="25">
        <f t="shared" si="12"/>
        <v>-111.32635605138188</v>
      </c>
      <c r="AL50" s="25">
        <f t="shared" si="13"/>
        <v>142.64859455523975</v>
      </c>
      <c r="AM50" s="7">
        <f t="shared" si="31"/>
        <v>499999.87982778414</v>
      </c>
      <c r="AN50" s="7">
        <f t="shared" si="32"/>
        <v>846.02093471579929</v>
      </c>
      <c r="AO50" s="7">
        <f t="shared" si="33"/>
        <v>-499999.87982778414</v>
      </c>
      <c r="AP50" s="7">
        <f t="shared" si="34"/>
        <v>-846.02093471579929</v>
      </c>
      <c r="AR50" s="5"/>
      <c r="AU50" s="5"/>
      <c r="AV50" s="5"/>
      <c r="AW50" s="5"/>
      <c r="AX50" s="5"/>
    </row>
    <row r="51" spans="1:50" ht="18" customHeight="1">
      <c r="A51" s="26">
        <v>5</v>
      </c>
      <c r="B51" s="6">
        <v>5</v>
      </c>
      <c r="C51" s="6">
        <v>5</v>
      </c>
      <c r="D51" s="6">
        <v>6</v>
      </c>
      <c r="E51" s="6">
        <v>70000</v>
      </c>
      <c r="F51" s="6">
        <v>3318.3072403542192</v>
      </c>
      <c r="G51" s="6">
        <v>876240.50565603597</v>
      </c>
      <c r="H51" s="24">
        <f t="shared" si="1"/>
        <v>250</v>
      </c>
      <c r="I51" s="24">
        <f t="shared" si="2"/>
        <v>0</v>
      </c>
      <c r="J51" s="24">
        <f t="shared" si="3"/>
        <v>312.5</v>
      </c>
      <c r="K51" s="24">
        <f t="shared" si="4"/>
        <v>0</v>
      </c>
      <c r="L51" s="16">
        <f t="shared" si="14"/>
        <v>62.5</v>
      </c>
      <c r="M51" s="16">
        <f t="shared" si="15"/>
        <v>1</v>
      </c>
      <c r="N51" s="16">
        <f t="shared" si="16"/>
        <v>0</v>
      </c>
      <c r="O51" s="24">
        <f t="shared" si="5"/>
        <v>-0.53818014890857779</v>
      </c>
      <c r="P51" s="24">
        <f t="shared" si="6"/>
        <v>0.13901860665075857</v>
      </c>
      <c r="Q51" s="24">
        <f t="shared" si="7"/>
        <v>7.5708754505290606E-4</v>
      </c>
      <c r="R51" s="24">
        <f t="shared" si="8"/>
        <v>-0.67273699688094546</v>
      </c>
      <c r="S51" s="24">
        <f t="shared" si="9"/>
        <v>0.19103227512412624</v>
      </c>
      <c r="T51" s="24">
        <f t="shared" si="10"/>
        <v>9.1549214551982238E-4</v>
      </c>
      <c r="U51" s="16">
        <f t="shared" si="17"/>
        <v>62.365464842094305</v>
      </c>
      <c r="V51" s="16">
        <f t="shared" si="18"/>
        <v>0.99999965221029441</v>
      </c>
      <c r="W51" s="16">
        <f t="shared" si="19"/>
        <v>8.3401396277672617E-4</v>
      </c>
      <c r="X51" s="16">
        <f t="shared" si="20"/>
        <v>8.3401405946389648E-4</v>
      </c>
      <c r="Y51" s="16">
        <f t="shared" si="21"/>
        <v>-7.6926514410990423E-5</v>
      </c>
      <c r="Z51" s="16">
        <f t="shared" si="22"/>
        <v>8.1478086055925903E-5</v>
      </c>
      <c r="AA51" s="16">
        <f t="shared" si="23"/>
        <v>1.1652023411034829E-9</v>
      </c>
      <c r="AB51" s="16">
        <f t="shared" si="24"/>
        <v>1.1579990842568791E-6</v>
      </c>
      <c r="AC51" s="16">
        <f t="shared" si="25"/>
        <v>-7.6926514410990423E-5</v>
      </c>
      <c r="AD51" s="16">
        <v>0</v>
      </c>
      <c r="AE51" s="16">
        <f t="shared" si="26"/>
        <v>33633.82090302508</v>
      </c>
      <c r="AF51" s="16">
        <f t="shared" si="27"/>
        <v>12.343016429579626</v>
      </c>
      <c r="AG51" s="7">
        <f t="shared" si="28"/>
        <v>500000.46718794055</v>
      </c>
      <c r="AH51" s="7">
        <f t="shared" si="29"/>
        <v>-500000.46718794055</v>
      </c>
      <c r="AI51" s="7">
        <f t="shared" si="11"/>
        <v>428.81894519524735</v>
      </c>
      <c r="AJ51" s="7">
        <f t="shared" si="30"/>
        <v>-428.81894519524735</v>
      </c>
      <c r="AK51" s="25">
        <f t="shared" si="12"/>
        <v>-142.0559984393864</v>
      </c>
      <c r="AL51" s="25">
        <f t="shared" si="13"/>
        <v>168.85718251408937</v>
      </c>
      <c r="AM51" s="7">
        <f t="shared" si="31"/>
        <v>499999.9356519375</v>
      </c>
      <c r="AN51" s="7">
        <f t="shared" si="32"/>
        <v>845.82616708606133</v>
      </c>
      <c r="AO51" s="7">
        <f t="shared" si="33"/>
        <v>-499999.9356519375</v>
      </c>
      <c r="AP51" s="7">
        <f t="shared" si="34"/>
        <v>-845.82616708606133</v>
      </c>
      <c r="AR51" s="5"/>
      <c r="AU51" s="5"/>
      <c r="AV51" s="5"/>
      <c r="AW51" s="5"/>
      <c r="AX51" s="5"/>
    </row>
    <row r="52" spans="1:50" ht="18" customHeight="1">
      <c r="A52" s="26">
        <v>6</v>
      </c>
      <c r="B52" s="6">
        <v>6</v>
      </c>
      <c r="C52" s="6">
        <v>6</v>
      </c>
      <c r="D52" s="6">
        <v>7</v>
      </c>
      <c r="E52" s="6">
        <v>70000</v>
      </c>
      <c r="F52" s="6">
        <v>3318.3072403542192</v>
      </c>
      <c r="G52" s="6">
        <v>876240.50565603597</v>
      </c>
      <c r="H52" s="24">
        <f t="shared" si="1"/>
        <v>312.5</v>
      </c>
      <c r="I52" s="24">
        <f t="shared" si="2"/>
        <v>0</v>
      </c>
      <c r="J52" s="24">
        <f t="shared" si="3"/>
        <v>375</v>
      </c>
      <c r="K52" s="24">
        <f t="shared" si="4"/>
        <v>0</v>
      </c>
      <c r="L52" s="16">
        <f t="shared" si="14"/>
        <v>62.5</v>
      </c>
      <c r="M52" s="16">
        <f t="shared" si="15"/>
        <v>1</v>
      </c>
      <c r="N52" s="16">
        <f t="shared" si="16"/>
        <v>0</v>
      </c>
      <c r="O52" s="24">
        <f t="shared" si="5"/>
        <v>-0.67273699688094546</v>
      </c>
      <c r="P52" s="24">
        <f t="shared" si="6"/>
        <v>0.19103227512412624</v>
      </c>
      <c r="Q52" s="24">
        <f t="shared" si="7"/>
        <v>9.1549214551982238E-4</v>
      </c>
      <c r="R52" s="24">
        <f t="shared" si="8"/>
        <v>-0.80730367545159165</v>
      </c>
      <c r="S52" s="24">
        <f t="shared" si="9"/>
        <v>0.25373245050447113</v>
      </c>
      <c r="T52" s="24">
        <f t="shared" si="10"/>
        <v>1.0988850929373143E-3</v>
      </c>
      <c r="U52" s="16">
        <f t="shared" si="17"/>
        <v>62.365464839778475</v>
      </c>
      <c r="V52" s="16">
        <f t="shared" si="18"/>
        <v>0.99999949461854898</v>
      </c>
      <c r="W52" s="16">
        <f t="shared" si="19"/>
        <v>1.0053669212828978E-3</v>
      </c>
      <c r="X52" s="16">
        <f t="shared" si="20"/>
        <v>1.0053670906475299E-3</v>
      </c>
      <c r="Y52" s="16">
        <f t="shared" si="21"/>
        <v>-8.9874945127707529E-5</v>
      </c>
      <c r="Z52" s="16">
        <f t="shared" si="22"/>
        <v>9.3518002289784364E-5</v>
      </c>
      <c r="AA52" s="16">
        <f t="shared" si="23"/>
        <v>9.3262263349166995E-10</v>
      </c>
      <c r="AB52" s="16">
        <f t="shared" si="24"/>
        <v>1.379710207450091E-6</v>
      </c>
      <c r="AC52" s="16">
        <f t="shared" si="25"/>
        <v>-8.9874945127707529E-5</v>
      </c>
      <c r="AD52" s="16">
        <v>0</v>
      </c>
      <c r="AE52" s="16">
        <f t="shared" si="26"/>
        <v>33633.822060940212</v>
      </c>
      <c r="AF52" s="16">
        <f t="shared" si="27"/>
        <v>16.523058411426955</v>
      </c>
      <c r="AG52" s="7">
        <f t="shared" si="28"/>
        <v>500000.47579472512</v>
      </c>
      <c r="AH52" s="7">
        <f t="shared" si="29"/>
        <v>-500000.47579472512</v>
      </c>
      <c r="AI52" s="7">
        <f t="shared" si="11"/>
        <v>343.224725741942</v>
      </c>
      <c r="AJ52" s="7">
        <f t="shared" si="30"/>
        <v>-343.224725741942</v>
      </c>
      <c r="AK52" s="25">
        <f t="shared" si="12"/>
        <v>-169.25411577688067</v>
      </c>
      <c r="AL52" s="25">
        <f t="shared" si="13"/>
        <v>190.70566113575205</v>
      </c>
      <c r="AM52" s="7">
        <f t="shared" si="31"/>
        <v>499999.87803697336</v>
      </c>
      <c r="AN52" s="7">
        <f t="shared" si="32"/>
        <v>845.90849127225897</v>
      </c>
      <c r="AO52" s="7">
        <f t="shared" si="33"/>
        <v>-499999.87803697336</v>
      </c>
      <c r="AP52" s="7">
        <f t="shared" si="34"/>
        <v>-845.90849127225897</v>
      </c>
      <c r="AR52" s="5"/>
      <c r="AU52" s="5"/>
      <c r="AV52" s="5"/>
      <c r="AW52" s="5"/>
      <c r="AX52" s="5"/>
    </row>
    <row r="53" spans="1:50" ht="18" customHeight="1">
      <c r="A53" s="26">
        <v>7</v>
      </c>
      <c r="B53" s="6">
        <v>7</v>
      </c>
      <c r="C53" s="6">
        <v>7</v>
      </c>
      <c r="D53" s="6">
        <v>8</v>
      </c>
      <c r="E53" s="6">
        <v>70000</v>
      </c>
      <c r="F53" s="6">
        <v>3318.3072403542192</v>
      </c>
      <c r="G53" s="6">
        <v>876240.50565603597</v>
      </c>
      <c r="H53" s="24">
        <f t="shared" si="1"/>
        <v>375</v>
      </c>
      <c r="I53" s="24">
        <f t="shared" si="2"/>
        <v>0</v>
      </c>
      <c r="J53" s="24">
        <f t="shared" si="3"/>
        <v>437.5</v>
      </c>
      <c r="K53" s="24">
        <f t="shared" si="4"/>
        <v>0</v>
      </c>
      <c r="L53" s="16">
        <f t="shared" si="14"/>
        <v>62.5</v>
      </c>
      <c r="M53" s="16">
        <f t="shared" si="15"/>
        <v>1</v>
      </c>
      <c r="N53" s="16">
        <f t="shared" si="16"/>
        <v>0</v>
      </c>
      <c r="O53" s="24">
        <f t="shared" si="5"/>
        <v>-0.80730367545159165</v>
      </c>
      <c r="P53" s="24">
        <f t="shared" si="6"/>
        <v>0.25373245050447113</v>
      </c>
      <c r="Q53" s="24">
        <f t="shared" si="7"/>
        <v>1.0988850929373143E-3</v>
      </c>
      <c r="R53" s="24">
        <f t="shared" si="8"/>
        <v>-0.94188365882541725</v>
      </c>
      <c r="S53" s="24">
        <f t="shared" si="9"/>
        <v>0.32848765795259249</v>
      </c>
      <c r="T53" s="24">
        <f t="shared" si="10"/>
        <v>1.3010590099708694E-3</v>
      </c>
      <c r="U53" s="16">
        <f t="shared" si="17"/>
        <v>62.365464819812232</v>
      </c>
      <c r="V53" s="16">
        <f t="shared" si="18"/>
        <v>0.99999928160262752</v>
      </c>
      <c r="W53" s="16">
        <f t="shared" si="19"/>
        <v>1.1986635177674994E-3</v>
      </c>
      <c r="X53" s="16">
        <f t="shared" si="20"/>
        <v>1.198663804806489E-3</v>
      </c>
      <c r="Y53" s="16">
        <f t="shared" si="21"/>
        <v>-9.9778711869174738E-5</v>
      </c>
      <c r="Z53" s="16">
        <f t="shared" si="22"/>
        <v>1.0239520516438041E-4</v>
      </c>
      <c r="AA53" s="16">
        <f t="shared" si="23"/>
        <v>6.6982228357265199E-10</v>
      </c>
      <c r="AB53" s="16">
        <f t="shared" si="24"/>
        <v>1.554595497183505E-6</v>
      </c>
      <c r="AC53" s="16">
        <f t="shared" si="25"/>
        <v>-9.9778711869174738E-5</v>
      </c>
      <c r="AD53" s="16">
        <v>0</v>
      </c>
      <c r="AE53" s="16">
        <f t="shared" si="26"/>
        <v>33633.83204407242</v>
      </c>
      <c r="AF53" s="16">
        <f t="shared" si="27"/>
        <v>20.06687606230691</v>
      </c>
      <c r="AG53" s="7">
        <f t="shared" si="28"/>
        <v>500000.54999935278</v>
      </c>
      <c r="AH53" s="7">
        <f t="shared" si="29"/>
        <v>-500000.54999935278</v>
      </c>
      <c r="AI53" s="7">
        <f t="shared" si="11"/>
        <v>246.50867491210013</v>
      </c>
      <c r="AJ53" s="7">
        <f t="shared" si="30"/>
        <v>-246.50867491210013</v>
      </c>
      <c r="AK53" s="25">
        <f t="shared" si="12"/>
        <v>-190.70793623597393</v>
      </c>
      <c r="AL53" s="25">
        <f t="shared" si="13"/>
        <v>206.11472841798019</v>
      </c>
      <c r="AM53" s="7">
        <f t="shared" si="31"/>
        <v>499999.89531931595</v>
      </c>
      <c r="AN53" s="7">
        <f t="shared" si="32"/>
        <v>845.84091596882445</v>
      </c>
      <c r="AO53" s="7">
        <f t="shared" si="33"/>
        <v>-499999.89531931595</v>
      </c>
      <c r="AP53" s="7">
        <f t="shared" si="34"/>
        <v>-845.84091596882445</v>
      </c>
      <c r="AR53" s="5"/>
      <c r="AU53" s="5"/>
      <c r="AV53" s="5"/>
      <c r="AW53" s="5"/>
      <c r="AX53" s="5"/>
    </row>
    <row r="54" spans="1:50" ht="18" customHeight="1">
      <c r="A54" s="26">
        <v>8</v>
      </c>
      <c r="B54" s="6">
        <v>8</v>
      </c>
      <c r="C54" s="6">
        <v>8</v>
      </c>
      <c r="D54" s="6">
        <v>9</v>
      </c>
      <c r="E54" s="6">
        <v>70000</v>
      </c>
      <c r="F54" s="6">
        <v>3318.3072403542192</v>
      </c>
      <c r="G54" s="6">
        <v>876240.50565603597</v>
      </c>
      <c r="H54" s="24">
        <f t="shared" si="1"/>
        <v>437.5</v>
      </c>
      <c r="I54" s="24">
        <f t="shared" si="2"/>
        <v>0</v>
      </c>
      <c r="J54" s="24">
        <f t="shared" si="3"/>
        <v>500</v>
      </c>
      <c r="K54" s="24">
        <f t="shared" si="4"/>
        <v>0</v>
      </c>
      <c r="L54" s="16">
        <f t="shared" si="14"/>
        <v>62.5</v>
      </c>
      <c r="M54" s="16">
        <f t="shared" si="15"/>
        <v>1</v>
      </c>
      <c r="N54" s="16">
        <f t="shared" si="16"/>
        <v>0</v>
      </c>
      <c r="O54" s="24">
        <f t="shared" si="5"/>
        <v>-0.94188365882541725</v>
      </c>
      <c r="P54" s="24">
        <f t="shared" si="6"/>
        <v>0.32848765795259249</v>
      </c>
      <c r="Q54" s="24">
        <f t="shared" si="7"/>
        <v>1.3010590099708694E-3</v>
      </c>
      <c r="R54" s="24">
        <f t="shared" si="8"/>
        <v>-1.0764806317384643</v>
      </c>
      <c r="S54" s="24">
        <f t="shared" si="9"/>
        <v>0.41627352030540643</v>
      </c>
      <c r="T54" s="24">
        <f t="shared" si="10"/>
        <v>1.5156578981911353E-3</v>
      </c>
      <c r="U54" s="16">
        <f t="shared" si="17"/>
        <v>62.365464810972206</v>
      </c>
      <c r="V54" s="16">
        <f t="shared" si="18"/>
        <v>0.99999900932534591</v>
      </c>
      <c r="W54" s="16">
        <f t="shared" si="19"/>
        <v>1.4076037534377426E-3</v>
      </c>
      <c r="X54" s="16">
        <f t="shared" si="20"/>
        <v>1.407604218263714E-3</v>
      </c>
      <c r="Y54" s="16">
        <f t="shared" si="21"/>
        <v>-1.0654520829284455E-4</v>
      </c>
      <c r="Z54" s="16">
        <f t="shared" si="22"/>
        <v>1.0805367992742132E-4</v>
      </c>
      <c r="AA54" s="16">
        <f t="shared" si="23"/>
        <v>3.8616873845165323E-10</v>
      </c>
      <c r="AB54" s="16">
        <f t="shared" si="24"/>
        <v>1.6805877865322844E-6</v>
      </c>
      <c r="AC54" s="16">
        <f t="shared" si="25"/>
        <v>-1.0654520829284455E-4</v>
      </c>
      <c r="AD54" s="16">
        <v>0</v>
      </c>
      <c r="AE54" s="16">
        <f t="shared" si="26"/>
        <v>33633.836464090396</v>
      </c>
      <c r="AF54" s="16">
        <f t="shared" si="27"/>
        <v>22.601156315640001</v>
      </c>
      <c r="AG54" s="7">
        <f t="shared" si="28"/>
        <v>500000.58285334549</v>
      </c>
      <c r="AH54" s="7">
        <f t="shared" si="29"/>
        <v>-500000.58285334549</v>
      </c>
      <c r="AI54" s="7">
        <f t="shared" si="11"/>
        <v>142.11821007276066</v>
      </c>
      <c r="AJ54" s="7">
        <f t="shared" si="30"/>
        <v>-142.11821007276066</v>
      </c>
      <c r="AK54" s="25">
        <f t="shared" si="12"/>
        <v>-206.16387286185702</v>
      </c>
      <c r="AL54" s="25">
        <f t="shared" si="13"/>
        <v>215.04626099140452</v>
      </c>
      <c r="AM54" s="7">
        <f t="shared" si="31"/>
        <v>499999.88746931509</v>
      </c>
      <c r="AN54" s="7">
        <f t="shared" si="32"/>
        <v>845.92076642528025</v>
      </c>
      <c r="AO54" s="7">
        <f t="shared" si="33"/>
        <v>-499999.88746931509</v>
      </c>
      <c r="AP54" s="7">
        <f t="shared" si="34"/>
        <v>-845.92076642528025</v>
      </c>
      <c r="AR54" s="5"/>
      <c r="AU54" s="5"/>
      <c r="AV54" s="5"/>
      <c r="AW54" s="5"/>
      <c r="AX54" s="5"/>
    </row>
    <row r="55" spans="1:50" ht="18" customHeight="1">
      <c r="A55" s="26">
        <v>9</v>
      </c>
      <c r="B55" s="6">
        <v>9</v>
      </c>
      <c r="C55" s="6">
        <v>9</v>
      </c>
      <c r="D55" s="6">
        <v>10</v>
      </c>
      <c r="E55" s="6">
        <v>70000</v>
      </c>
      <c r="F55" s="6">
        <v>3848.4510006474966</v>
      </c>
      <c r="G55" s="6">
        <v>1178588.1189482957</v>
      </c>
      <c r="H55" s="24">
        <f t="shared" si="1"/>
        <v>500</v>
      </c>
      <c r="I55" s="24">
        <f t="shared" si="2"/>
        <v>0</v>
      </c>
      <c r="J55" s="24">
        <f t="shared" si="3"/>
        <v>562.5</v>
      </c>
      <c r="K55" s="24">
        <f t="shared" si="4"/>
        <v>0</v>
      </c>
      <c r="L55" s="16">
        <f t="shared" si="14"/>
        <v>62.5</v>
      </c>
      <c r="M55" s="16">
        <f t="shared" si="15"/>
        <v>1</v>
      </c>
      <c r="N55" s="16">
        <f t="shared" si="16"/>
        <v>0</v>
      </c>
      <c r="O55" s="24">
        <f t="shared" si="5"/>
        <v>-1.0764806317384643</v>
      </c>
      <c r="P55" s="24">
        <f t="shared" si="6"/>
        <v>0.41627352030540643</v>
      </c>
      <c r="Q55" s="24">
        <f t="shared" si="7"/>
        <v>1.5156578981911353E-3</v>
      </c>
      <c r="R55" s="24">
        <f t="shared" si="8"/>
        <v>-1.1925583633712098</v>
      </c>
      <c r="S55" s="24">
        <f t="shared" si="9"/>
        <v>0.51413435280434816</v>
      </c>
      <c r="T55" s="24">
        <f t="shared" si="10"/>
        <v>1.59334552450549E-3</v>
      </c>
      <c r="U55" s="16">
        <f t="shared" si="17"/>
        <v>62.383999024815886</v>
      </c>
      <c r="V55" s="16">
        <f t="shared" si="18"/>
        <v>0.99999876961320533</v>
      </c>
      <c r="W55" s="16">
        <f t="shared" si="19"/>
        <v>1.5686848234915723E-3</v>
      </c>
      <c r="X55" s="16">
        <f t="shared" si="20"/>
        <v>1.5686854668549197E-3</v>
      </c>
      <c r="Y55" s="16">
        <f t="shared" si="21"/>
        <v>-5.3027568663784443E-5</v>
      </c>
      <c r="Z55" s="16">
        <f t="shared" si="22"/>
        <v>2.4660057650570215E-5</v>
      </c>
      <c r="AA55" s="16">
        <f t="shared" si="23"/>
        <v>-7.2620828193828426E-9</v>
      </c>
      <c r="AB55" s="16">
        <f t="shared" si="24"/>
        <v>1.3023212748319787E-6</v>
      </c>
      <c r="AC55" s="16">
        <f t="shared" si="25"/>
        <v>-5.3027568663784443E-5</v>
      </c>
      <c r="AD55" s="16">
        <v>0</v>
      </c>
      <c r="AE55" s="16">
        <f t="shared" si="26"/>
        <v>28999.951317328098</v>
      </c>
      <c r="AF55" s="16">
        <f t="shared" si="27"/>
        <v>5.5767584292287049</v>
      </c>
      <c r="AG55" s="7">
        <f t="shared" si="28"/>
        <v>499994.95730618725</v>
      </c>
      <c r="AH55" s="7">
        <f t="shared" si="29"/>
        <v>-499994.95730618725</v>
      </c>
      <c r="AI55" s="7">
        <f t="shared" si="11"/>
        <v>-3594.7819024921273</v>
      </c>
      <c r="AJ55" s="7">
        <f t="shared" si="30"/>
        <v>3594.7819024921273</v>
      </c>
      <c r="AK55" s="25">
        <f t="shared" si="12"/>
        <v>-214.88605341987957</v>
      </c>
      <c r="AL55" s="25">
        <f t="shared" si="13"/>
        <v>-9.7878154858783901</v>
      </c>
      <c r="AM55" s="7">
        <f t="shared" si="31"/>
        <v>499999.98119880859</v>
      </c>
      <c r="AN55" s="7">
        <f t="shared" si="32"/>
        <v>-2810.4429781714121</v>
      </c>
      <c r="AO55" s="7">
        <f t="shared" si="33"/>
        <v>-499999.98119880859</v>
      </c>
      <c r="AP55" s="7">
        <f t="shared" si="34"/>
        <v>2810.4429781714121</v>
      </c>
      <c r="AR55" s="5"/>
      <c r="AU55" s="5"/>
      <c r="AV55" s="5"/>
      <c r="AW55" s="5"/>
      <c r="AX55" s="5"/>
    </row>
    <row r="56" spans="1:50" ht="18" customHeight="1">
      <c r="A56" s="26">
        <v>10</v>
      </c>
      <c r="B56" s="6">
        <v>10</v>
      </c>
      <c r="C56" s="6">
        <v>10</v>
      </c>
      <c r="D56" s="6">
        <v>11</v>
      </c>
      <c r="E56" s="6">
        <v>70000</v>
      </c>
      <c r="F56" s="6">
        <v>3848.4510006474966</v>
      </c>
      <c r="G56" s="6">
        <v>1178588.1189482957</v>
      </c>
      <c r="H56" s="24">
        <f t="shared" si="1"/>
        <v>562.5</v>
      </c>
      <c r="I56" s="24">
        <f t="shared" si="2"/>
        <v>0</v>
      </c>
      <c r="J56" s="24">
        <f t="shared" si="3"/>
        <v>625</v>
      </c>
      <c r="K56" s="24">
        <f t="shared" si="4"/>
        <v>0</v>
      </c>
      <c r="L56" s="16">
        <f t="shared" si="14"/>
        <v>62.5</v>
      </c>
      <c r="M56" s="16">
        <f t="shared" si="15"/>
        <v>1</v>
      </c>
      <c r="N56" s="16">
        <f t="shared" si="16"/>
        <v>0</v>
      </c>
      <c r="O56" s="24">
        <f t="shared" si="5"/>
        <v>-1.1925583633712098</v>
      </c>
      <c r="P56" s="24">
        <f t="shared" si="6"/>
        <v>0.51413435280434816</v>
      </c>
      <c r="Q56" s="24">
        <f t="shared" si="7"/>
        <v>1.59334552450549E-3</v>
      </c>
      <c r="R56" s="24">
        <f t="shared" si="8"/>
        <v>-1.3086353924942726</v>
      </c>
      <c r="S56" s="24">
        <f t="shared" si="9"/>
        <v>0.61154155779980524</v>
      </c>
      <c r="T56" s="24">
        <f t="shared" si="10"/>
        <v>1.5011431924857419E-3</v>
      </c>
      <c r="U56" s="16">
        <f t="shared" si="17"/>
        <v>62.383999017375416</v>
      </c>
      <c r="V56" s="16">
        <f t="shared" si="18"/>
        <v>0.99999878099352979</v>
      </c>
      <c r="W56" s="16">
        <f t="shared" si="19"/>
        <v>1.5614132875375122E-3</v>
      </c>
      <c r="X56" s="16">
        <f t="shared" si="20"/>
        <v>1.561413921995455E-3</v>
      </c>
      <c r="Y56" s="16">
        <f t="shared" si="21"/>
        <v>3.1931602510034936E-5</v>
      </c>
      <c r="Z56" s="16">
        <f t="shared" si="22"/>
        <v>-6.0270729509713126E-5</v>
      </c>
      <c r="AA56" s="16">
        <f t="shared" si="23"/>
        <v>-7.2548165119176168E-9</v>
      </c>
      <c r="AB56" s="16">
        <f t="shared" si="24"/>
        <v>-5.7479608165707937E-8</v>
      </c>
      <c r="AC56" s="16">
        <f t="shared" si="25"/>
        <v>3.1931602510034936E-5</v>
      </c>
      <c r="AD56" s="16">
        <v>0</v>
      </c>
      <c r="AE56" s="16">
        <f t="shared" si="26"/>
        <v>28999.955037526623</v>
      </c>
      <c r="AF56" s="16">
        <f t="shared" si="27"/>
        <v>7.2010903125723411</v>
      </c>
      <c r="AG56" s="7">
        <f t="shared" si="28"/>
        <v>499994.98937659356</v>
      </c>
      <c r="AH56" s="7">
        <f t="shared" si="29"/>
        <v>-499994.98937659356</v>
      </c>
      <c r="AI56" s="7">
        <f t="shared" si="11"/>
        <v>-3591.1850293603284</v>
      </c>
      <c r="AJ56" s="7">
        <f t="shared" si="30"/>
        <v>3591.1850293603284</v>
      </c>
      <c r="AK56" s="25">
        <f t="shared" si="12"/>
        <v>9.4842696572269549</v>
      </c>
      <c r="AL56" s="25">
        <f t="shared" si="13"/>
        <v>-233.93333399224747</v>
      </c>
      <c r="AM56" s="7">
        <f t="shared" si="31"/>
        <v>499999.98720348929</v>
      </c>
      <c r="AN56" s="7">
        <f t="shared" si="32"/>
        <v>-2810.4818315677512</v>
      </c>
      <c r="AO56" s="7">
        <f t="shared" si="33"/>
        <v>-499999.98720348929</v>
      </c>
      <c r="AP56" s="7">
        <f t="shared" si="34"/>
        <v>2810.4818315677512</v>
      </c>
      <c r="AR56" s="5"/>
      <c r="AU56" s="5"/>
      <c r="AV56" s="5"/>
      <c r="AW56" s="5"/>
      <c r="AX56" s="5"/>
    </row>
    <row r="57" spans="1:50" ht="18" customHeight="1">
      <c r="A57" s="26">
        <v>11</v>
      </c>
      <c r="B57" s="6">
        <v>11</v>
      </c>
      <c r="C57" s="6">
        <v>11</v>
      </c>
      <c r="D57" s="6">
        <v>12</v>
      </c>
      <c r="E57" s="6">
        <v>70000</v>
      </c>
      <c r="F57" s="6">
        <v>3848.4510006474966</v>
      </c>
      <c r="G57" s="6">
        <v>1178588.1189482957</v>
      </c>
      <c r="H57" s="24">
        <f t="shared" si="1"/>
        <v>625</v>
      </c>
      <c r="I57" s="24">
        <f t="shared" si="2"/>
        <v>0</v>
      </c>
      <c r="J57" s="24">
        <f t="shared" si="3"/>
        <v>687.5</v>
      </c>
      <c r="K57" s="24">
        <f t="shared" si="4"/>
        <v>0</v>
      </c>
      <c r="L57" s="16">
        <f t="shared" si="14"/>
        <v>62.5</v>
      </c>
      <c r="M57" s="16">
        <f t="shared" si="15"/>
        <v>1</v>
      </c>
      <c r="N57" s="16">
        <f t="shared" si="16"/>
        <v>0</v>
      </c>
      <c r="O57" s="24">
        <f t="shared" si="5"/>
        <v>-1.3086353924942726</v>
      </c>
      <c r="P57" s="24">
        <f t="shared" si="6"/>
        <v>0.61154155779980524</v>
      </c>
      <c r="Q57" s="24">
        <f t="shared" si="7"/>
        <v>1.5011431924857419E-3</v>
      </c>
      <c r="R57" s="24">
        <f t="shared" si="8"/>
        <v>-1.4246963477000332</v>
      </c>
      <c r="S57" s="24">
        <f t="shared" si="9"/>
        <v>0.69793052150538037</v>
      </c>
      <c r="T57" s="24">
        <f t="shared" si="10"/>
        <v>1.240800541721576E-3</v>
      </c>
      <c r="U57" s="16">
        <f t="shared" si="17"/>
        <v>62.383998860265926</v>
      </c>
      <c r="V57" s="16">
        <f t="shared" si="18"/>
        <v>0.99999904117285321</v>
      </c>
      <c r="W57" s="16">
        <f t="shared" si="19"/>
        <v>1.3847936215034562E-3</v>
      </c>
      <c r="X57" s="16">
        <f t="shared" si="20"/>
        <v>1.3847940640961981E-3</v>
      </c>
      <c r="Y57" s="16">
        <f t="shared" si="21"/>
        <v>1.1634912838954375E-4</v>
      </c>
      <c r="Z57" s="16">
        <f t="shared" si="22"/>
        <v>-1.439935223746221E-4</v>
      </c>
      <c r="AA57" s="16">
        <f t="shared" si="23"/>
        <v>-7.076964860180057E-9</v>
      </c>
      <c r="AB57" s="16">
        <f t="shared" si="24"/>
        <v>-1.4192757504714465E-6</v>
      </c>
      <c r="AC57" s="16">
        <f t="shared" si="25"/>
        <v>1.1634912838954375E-4</v>
      </c>
      <c r="AD57" s="16">
        <v>0</v>
      </c>
      <c r="AE57" s="16">
        <f t="shared" si="26"/>
        <v>29000.033591538642</v>
      </c>
      <c r="AF57" s="16">
        <f t="shared" si="27"/>
        <v>46.247470945550383</v>
      </c>
      <c r="AG57" s="7">
        <f t="shared" si="28"/>
        <v>499995.66656015738</v>
      </c>
      <c r="AH57" s="7">
        <f t="shared" si="29"/>
        <v>-499995.66656015738</v>
      </c>
      <c r="AI57" s="7">
        <f t="shared" si="11"/>
        <v>-3503.1472150175769</v>
      </c>
      <c r="AJ57" s="7">
        <f t="shared" si="30"/>
        <v>3503.1472150175769</v>
      </c>
      <c r="AK57" s="25">
        <f t="shared" si="12"/>
        <v>234.18381518239022</v>
      </c>
      <c r="AL57" s="25">
        <f t="shared" si="13"/>
        <v>-453.13051612098883</v>
      </c>
      <c r="AM57" s="7">
        <f t="shared" si="31"/>
        <v>500000.03828665754</v>
      </c>
      <c r="AN57" s="7">
        <f t="shared" si="32"/>
        <v>-2810.7530462730533</v>
      </c>
      <c r="AO57" s="7">
        <f t="shared" si="33"/>
        <v>-500000.03828665754</v>
      </c>
      <c r="AP57" s="7">
        <f t="shared" si="34"/>
        <v>2810.7530462730533</v>
      </c>
      <c r="AR57" s="5"/>
      <c r="AU57" s="5"/>
      <c r="AV57" s="5"/>
      <c r="AW57" s="5"/>
      <c r="AX57" s="5"/>
    </row>
    <row r="58" spans="1:50" ht="18" customHeight="1">
      <c r="A58" s="26">
        <v>12</v>
      </c>
      <c r="B58" s="6">
        <v>12</v>
      </c>
      <c r="C58" s="6">
        <v>12</v>
      </c>
      <c r="D58" s="6">
        <v>13</v>
      </c>
      <c r="E58" s="6">
        <v>70000</v>
      </c>
      <c r="F58" s="6">
        <v>3848.4510006474966</v>
      </c>
      <c r="G58" s="6">
        <v>1178588.1189482957</v>
      </c>
      <c r="H58" s="24">
        <f t="shared" si="1"/>
        <v>687.5</v>
      </c>
      <c r="I58" s="24">
        <f t="shared" si="2"/>
        <v>0</v>
      </c>
      <c r="J58" s="24">
        <f t="shared" si="3"/>
        <v>750</v>
      </c>
      <c r="K58" s="24">
        <f t="shared" si="4"/>
        <v>0</v>
      </c>
      <c r="L58" s="16">
        <f t="shared" si="14"/>
        <v>62.5</v>
      </c>
      <c r="M58" s="16">
        <f t="shared" si="15"/>
        <v>1</v>
      </c>
      <c r="N58" s="16">
        <f t="shared" si="16"/>
        <v>0</v>
      </c>
      <c r="O58" s="24">
        <f t="shared" si="5"/>
        <v>-1.4246963477000332</v>
      </c>
      <c r="P58" s="24">
        <f t="shared" si="6"/>
        <v>0.69793052150538037</v>
      </c>
      <c r="Q58" s="24">
        <f t="shared" si="7"/>
        <v>1.240800541721576E-3</v>
      </c>
      <c r="R58" s="24">
        <f t="shared" si="8"/>
        <v>-1.5407316784895011</v>
      </c>
      <c r="S58" s="24">
        <f t="shared" si="9"/>
        <v>0.76299584206630688</v>
      </c>
      <c r="T58" s="24">
        <f t="shared" si="10"/>
        <v>8.1886349262815742E-4</v>
      </c>
      <c r="U58" s="16">
        <f t="shared" si="17"/>
        <v>62.383998600163906</v>
      </c>
      <c r="V58" s="16">
        <f t="shared" si="18"/>
        <v>0.99999945609524721</v>
      </c>
      <c r="W58" s="16">
        <f t="shared" si="19"/>
        <v>1.0429809249315346E-3</v>
      </c>
      <c r="X58" s="16">
        <f t="shared" si="20"/>
        <v>1.0429811140256697E-3</v>
      </c>
      <c r="Y58" s="16">
        <f t="shared" si="21"/>
        <v>1.9781942769590637E-4</v>
      </c>
      <c r="Z58" s="16">
        <f t="shared" si="22"/>
        <v>-2.2411762139751224E-4</v>
      </c>
      <c r="AA58" s="16">
        <f t="shared" si="23"/>
        <v>-6.7323375876111038E-9</v>
      </c>
      <c r="AB58" s="16">
        <f t="shared" si="24"/>
        <v>-2.7443397439088079E-6</v>
      </c>
      <c r="AC58" s="16">
        <f t="shared" si="25"/>
        <v>1.9781942769590637E-4</v>
      </c>
      <c r="AD58" s="16">
        <v>0</v>
      </c>
      <c r="AE58" s="16">
        <f t="shared" si="26"/>
        <v>29000.163641565465</v>
      </c>
      <c r="AF58" s="16">
        <f t="shared" si="27"/>
        <v>118.87141790408785</v>
      </c>
      <c r="AG58" s="7">
        <f t="shared" si="28"/>
        <v>499996.78766880615</v>
      </c>
      <c r="AH58" s="7">
        <f t="shared" si="29"/>
        <v>-499996.78766880615</v>
      </c>
      <c r="AI58" s="7">
        <f t="shared" si="11"/>
        <v>-3332.5542992731407</v>
      </c>
      <c r="AJ58" s="7">
        <f t="shared" si="30"/>
        <v>3332.5542992731407</v>
      </c>
      <c r="AK58" s="25">
        <f t="shared" si="12"/>
        <v>452.82247031399413</v>
      </c>
      <c r="AL58" s="25">
        <f t="shared" si="13"/>
        <v>-661.10711401856543</v>
      </c>
      <c r="AM58" s="7">
        <f t="shared" si="31"/>
        <v>499999.99150874239</v>
      </c>
      <c r="AN58" s="7">
        <f t="shared" si="32"/>
        <v>-2811.0653746154107</v>
      </c>
      <c r="AO58" s="7">
        <f t="shared" si="33"/>
        <v>-499999.99150874239</v>
      </c>
      <c r="AP58" s="7">
        <f t="shared" si="34"/>
        <v>2811.0653746154107</v>
      </c>
      <c r="AR58" s="5"/>
      <c r="AU58" s="5"/>
      <c r="AV58" s="5"/>
      <c r="AW58" s="5"/>
      <c r="AX58" s="5"/>
    </row>
    <row r="59" spans="1:50" ht="18" customHeight="1">
      <c r="A59" s="26">
        <v>13</v>
      </c>
      <c r="B59" s="6">
        <v>13</v>
      </c>
      <c r="C59" s="6">
        <v>13</v>
      </c>
      <c r="D59" s="6">
        <v>14</v>
      </c>
      <c r="E59" s="6">
        <v>70000</v>
      </c>
      <c r="F59" s="6">
        <v>3848.4510006474966</v>
      </c>
      <c r="G59" s="6">
        <v>1178588.1189482957</v>
      </c>
      <c r="H59" s="24">
        <f t="shared" si="1"/>
        <v>750</v>
      </c>
      <c r="I59" s="24">
        <f t="shared" si="2"/>
        <v>0</v>
      </c>
      <c r="J59" s="24">
        <f t="shared" si="3"/>
        <v>812.5</v>
      </c>
      <c r="K59" s="24">
        <f t="shared" si="4"/>
        <v>0</v>
      </c>
      <c r="L59" s="16">
        <f t="shared" si="14"/>
        <v>62.5</v>
      </c>
      <c r="M59" s="16">
        <f t="shared" si="15"/>
        <v>1</v>
      </c>
      <c r="N59" s="16">
        <f t="shared" si="16"/>
        <v>0</v>
      </c>
      <c r="O59" s="24">
        <f t="shared" si="5"/>
        <v>-1.5407316784895011</v>
      </c>
      <c r="P59" s="24">
        <f t="shared" si="6"/>
        <v>0.76299584206630688</v>
      </c>
      <c r="Q59" s="24">
        <f t="shared" si="7"/>
        <v>8.1886349262815742E-4</v>
      </c>
      <c r="R59" s="24">
        <f t="shared" si="8"/>
        <v>-1.6567426736133932</v>
      </c>
      <c r="S59" s="24">
        <f t="shared" si="9"/>
        <v>0.79692818805334964</v>
      </c>
      <c r="T59" s="24">
        <f t="shared" si="10"/>
        <v>2.446573285950642E-4</v>
      </c>
      <c r="U59" s="16">
        <f t="shared" si="17"/>
        <v>62.383998233237726</v>
      </c>
      <c r="V59" s="16">
        <f t="shared" si="18"/>
        <v>0.99999985207165487</v>
      </c>
      <c r="W59" s="16">
        <f t="shared" si="19"/>
        <v>5.4392707982868363E-4</v>
      </c>
      <c r="X59" s="16">
        <f t="shared" si="20"/>
        <v>5.4392710664942956E-4</v>
      </c>
      <c r="Y59" s="16">
        <f t="shared" si="21"/>
        <v>2.7493638597872786E-4</v>
      </c>
      <c r="Z59" s="16">
        <f t="shared" si="22"/>
        <v>-2.9926977805436536E-4</v>
      </c>
      <c r="AA59" s="16">
        <f t="shared" si="23"/>
        <v>-6.2293483713632E-9</v>
      </c>
      <c r="AB59" s="16">
        <f t="shared" si="24"/>
        <v>-4.0096479024494459E-6</v>
      </c>
      <c r="AC59" s="16">
        <f t="shared" si="25"/>
        <v>2.7493638597872786E-4</v>
      </c>
      <c r="AD59" s="16">
        <v>0</v>
      </c>
      <c r="AE59" s="16">
        <f t="shared" si="26"/>
        <v>29000.347103768872</v>
      </c>
      <c r="AF59" s="16">
        <f t="shared" si="27"/>
        <v>218.78587837670742</v>
      </c>
      <c r="AG59" s="7">
        <f t="shared" si="28"/>
        <v>499998.36921793839</v>
      </c>
      <c r="AH59" s="7">
        <f t="shared" si="29"/>
        <v>-499998.36921793839</v>
      </c>
      <c r="AI59" s="7">
        <f t="shared" si="11"/>
        <v>-3083.5711112970048</v>
      </c>
      <c r="AJ59" s="7">
        <f t="shared" si="30"/>
        <v>3083.5711112970048</v>
      </c>
      <c r="AK59" s="25">
        <f t="shared" si="12"/>
        <v>661.6012730590021</v>
      </c>
      <c r="AL59" s="25">
        <f t="shared" si="13"/>
        <v>-854.32446751506484</v>
      </c>
      <c r="AM59" s="7">
        <f t="shared" si="31"/>
        <v>499999.97249183705</v>
      </c>
      <c r="AN59" s="7">
        <f t="shared" si="32"/>
        <v>-2811.6080022616161</v>
      </c>
      <c r="AO59" s="7">
        <f t="shared" si="33"/>
        <v>-499999.97249183705</v>
      </c>
      <c r="AP59" s="7">
        <f t="shared" si="34"/>
        <v>2811.6080022616161</v>
      </c>
      <c r="AR59" s="5"/>
      <c r="AU59" s="5"/>
      <c r="AV59" s="5"/>
      <c r="AW59" s="5"/>
      <c r="AX59" s="5"/>
    </row>
    <row r="60" spans="1:50" ht="18" customHeight="1">
      <c r="A60" s="26">
        <v>14</v>
      </c>
      <c r="B60" s="6">
        <v>14</v>
      </c>
      <c r="C60" s="6">
        <v>14</v>
      </c>
      <c r="D60" s="6">
        <v>15</v>
      </c>
      <c r="E60" s="6">
        <v>70000</v>
      </c>
      <c r="F60" s="6">
        <v>3848.4510006474966</v>
      </c>
      <c r="G60" s="6">
        <v>1178588.1189482957</v>
      </c>
      <c r="H60" s="24">
        <f t="shared" si="1"/>
        <v>812.5</v>
      </c>
      <c r="I60" s="24">
        <f t="shared" si="2"/>
        <v>0</v>
      </c>
      <c r="J60" s="24">
        <f t="shared" si="3"/>
        <v>875</v>
      </c>
      <c r="K60" s="24">
        <f t="shared" si="4"/>
        <v>0</v>
      </c>
      <c r="L60" s="16">
        <f t="shared" si="14"/>
        <v>62.5</v>
      </c>
      <c r="M60" s="16">
        <f t="shared" si="15"/>
        <v>1</v>
      </c>
      <c r="N60" s="16">
        <f t="shared" si="16"/>
        <v>0</v>
      </c>
      <c r="O60" s="24">
        <f t="shared" si="5"/>
        <v>-1.6567426736133932</v>
      </c>
      <c r="P60" s="24">
        <f t="shared" si="6"/>
        <v>0.79692818805334964</v>
      </c>
      <c r="Q60" s="24">
        <f t="shared" si="7"/>
        <v>2.446573285950642E-4</v>
      </c>
      <c r="R60" s="24">
        <f t="shared" si="8"/>
        <v>-1.7727451870867494</v>
      </c>
      <c r="S60" s="24">
        <f t="shared" si="9"/>
        <v>0.79069052161274045</v>
      </c>
      <c r="T60" s="24">
        <f t="shared" si="10"/>
        <v>-4.6643140565723817E-4</v>
      </c>
      <c r="U60" s="16">
        <f t="shared" si="17"/>
        <v>62.383997798373251</v>
      </c>
      <c r="V60" s="16">
        <f t="shared" si="18"/>
        <v>0.99999999500117553</v>
      </c>
      <c r="W60" s="16">
        <f t="shared" si="19"/>
        <v>-9.9988244754199552E-5</v>
      </c>
      <c r="X60" s="16">
        <f t="shared" si="20"/>
        <v>-9.998824492080745E-5</v>
      </c>
      <c r="Y60" s="16">
        <f t="shared" si="21"/>
        <v>3.4464557351587165E-4</v>
      </c>
      <c r="Z60" s="16">
        <f t="shared" si="22"/>
        <v>-3.6644316073643072E-4</v>
      </c>
      <c r="AA60" s="16">
        <f t="shared" si="23"/>
        <v>-5.5801823284631206E-9</v>
      </c>
      <c r="AB60" s="16">
        <f t="shared" si="24"/>
        <v>-5.1655677807250015E-6</v>
      </c>
      <c r="AC60" s="16">
        <f t="shared" si="25"/>
        <v>3.4464557351587165E-4</v>
      </c>
      <c r="AD60" s="16">
        <v>0</v>
      </c>
      <c r="AE60" s="16">
        <f t="shared" si="26"/>
        <v>29000.564535702666</v>
      </c>
      <c r="AF60" s="16">
        <f t="shared" si="27"/>
        <v>334.67265039855351</v>
      </c>
      <c r="AG60" s="7">
        <f t="shared" si="28"/>
        <v>500000.24359909922</v>
      </c>
      <c r="AH60" s="7">
        <f t="shared" si="29"/>
        <v>-500000.24359909922</v>
      </c>
      <c r="AI60" s="7">
        <f t="shared" si="11"/>
        <v>-2762.2293694345854</v>
      </c>
      <c r="AJ60" s="7">
        <f t="shared" si="30"/>
        <v>2762.2293694345854</v>
      </c>
      <c r="AK60" s="25">
        <f t="shared" si="12"/>
        <v>852.33075395784431</v>
      </c>
      <c r="AL60" s="25">
        <f t="shared" si="13"/>
        <v>-1024.9700895475059</v>
      </c>
      <c r="AM60" s="7">
        <f t="shared" si="31"/>
        <v>499999.96490921953</v>
      </c>
      <c r="AN60" s="7">
        <f t="shared" si="32"/>
        <v>-2812.2235023608314</v>
      </c>
      <c r="AO60" s="7">
        <f t="shared" si="33"/>
        <v>-499999.96490921953</v>
      </c>
      <c r="AP60" s="7">
        <f t="shared" si="34"/>
        <v>2812.2235023608314</v>
      </c>
      <c r="AR60" s="5"/>
      <c r="AU60" s="5"/>
      <c r="AV60" s="5"/>
      <c r="AW60" s="5"/>
      <c r="AX60" s="5"/>
    </row>
    <row r="61" spans="1:50" ht="18" customHeight="1">
      <c r="A61" s="26">
        <v>15</v>
      </c>
      <c r="B61" s="6">
        <v>15</v>
      </c>
      <c r="C61" s="6">
        <v>15</v>
      </c>
      <c r="D61" s="6">
        <v>16</v>
      </c>
      <c r="E61" s="6">
        <v>70000</v>
      </c>
      <c r="F61" s="6">
        <v>3848.4510006474966</v>
      </c>
      <c r="G61" s="6">
        <v>1178588.1189482957</v>
      </c>
      <c r="H61" s="24">
        <f t="shared" si="1"/>
        <v>875</v>
      </c>
      <c r="I61" s="24">
        <f t="shared" si="2"/>
        <v>0</v>
      </c>
      <c r="J61" s="24">
        <f t="shared" si="3"/>
        <v>937.5</v>
      </c>
      <c r="K61" s="24">
        <f t="shared" si="4"/>
        <v>0</v>
      </c>
      <c r="L61" s="16">
        <f t="shared" si="14"/>
        <v>62.5</v>
      </c>
      <c r="M61" s="16">
        <f t="shared" si="15"/>
        <v>1</v>
      </c>
      <c r="N61" s="16">
        <f t="shared" si="16"/>
        <v>0</v>
      </c>
      <c r="O61" s="24">
        <f t="shared" si="5"/>
        <v>-1.7727451870867494</v>
      </c>
      <c r="P61" s="24">
        <f t="shared" si="6"/>
        <v>0.79069052161274045</v>
      </c>
      <c r="Q61" s="24">
        <f t="shared" si="7"/>
        <v>-4.6643140565723817E-4</v>
      </c>
      <c r="R61" s="24">
        <f t="shared" si="8"/>
        <v>-1.8887688800163709</v>
      </c>
      <c r="S61" s="24">
        <f t="shared" si="9"/>
        <v>0.73839583391741859</v>
      </c>
      <c r="T61" s="24">
        <f t="shared" si="10"/>
        <v>-1.1935560272924401E-3</v>
      </c>
      <c r="U61" s="16">
        <f t="shared" si="17"/>
        <v>62.383998225630542</v>
      </c>
      <c r="V61" s="16">
        <f t="shared" si="18"/>
        <v>0.99999964865092283</v>
      </c>
      <c r="W61" s="16">
        <f t="shared" si="19"/>
        <v>-8.382708576353563E-4</v>
      </c>
      <c r="X61" s="16">
        <f t="shared" si="20"/>
        <v>-8.3827095581060081E-4</v>
      </c>
      <c r="Y61" s="16">
        <f t="shared" si="21"/>
        <v>3.7183955015336265E-4</v>
      </c>
      <c r="Z61" s="16">
        <f t="shared" si="22"/>
        <v>-3.5528507148183933E-4</v>
      </c>
      <c r="AA61" s="16">
        <f t="shared" si="23"/>
        <v>4.2379465399099706E-9</v>
      </c>
      <c r="AB61" s="16">
        <f t="shared" si="24"/>
        <v>-6.2143044611981751E-6</v>
      </c>
      <c r="AC61" s="16">
        <f t="shared" si="25"/>
        <v>3.7183955015336265E-4</v>
      </c>
      <c r="AD61" s="16">
        <v>0</v>
      </c>
      <c r="AE61" s="16">
        <f t="shared" si="26"/>
        <v>29000.350907345979</v>
      </c>
      <c r="AF61" s="16">
        <f t="shared" si="27"/>
        <v>349.49631200213639</v>
      </c>
      <c r="AG61" s="7">
        <f t="shared" si="28"/>
        <v>499998.40200689575</v>
      </c>
      <c r="AH61" s="7">
        <f t="shared" si="29"/>
        <v>-499998.40200689575</v>
      </c>
      <c r="AI61" s="7">
        <f t="shared" si="11"/>
        <v>2097.8132450838907</v>
      </c>
      <c r="AJ61" s="7">
        <f t="shared" si="30"/>
        <v>-2097.8132450838907</v>
      </c>
      <c r="AK61" s="25">
        <f t="shared" si="12"/>
        <v>1025.3747567693783</v>
      </c>
      <c r="AL61" s="25">
        <f t="shared" si="13"/>
        <v>-894.26142895163525</v>
      </c>
      <c r="AM61" s="7">
        <f t="shared" si="31"/>
        <v>499999.98486862675</v>
      </c>
      <c r="AN61" s="7">
        <f t="shared" si="32"/>
        <v>1678.678418752515</v>
      </c>
      <c r="AO61" s="7">
        <f t="shared" si="33"/>
        <v>-499999.98486862675</v>
      </c>
      <c r="AP61" s="7">
        <f t="shared" si="34"/>
        <v>-1678.678418752515</v>
      </c>
      <c r="AR61" s="5"/>
      <c r="AU61" s="5"/>
      <c r="AV61" s="5"/>
      <c r="AW61" s="5"/>
      <c r="AX61" s="5"/>
    </row>
    <row r="62" spans="1:50" ht="18" customHeight="1">
      <c r="A62" s="26">
        <v>16</v>
      </c>
      <c r="B62" s="6">
        <v>16</v>
      </c>
      <c r="C62" s="6">
        <v>16</v>
      </c>
      <c r="D62" s="6">
        <v>17</v>
      </c>
      <c r="E62" s="6">
        <v>70000</v>
      </c>
      <c r="F62" s="6">
        <v>3848.4510006474966</v>
      </c>
      <c r="G62" s="6">
        <v>1178588.1189482957</v>
      </c>
      <c r="H62" s="24">
        <f t="shared" si="1"/>
        <v>937.5</v>
      </c>
      <c r="I62" s="24">
        <f t="shared" si="2"/>
        <v>0</v>
      </c>
      <c r="J62" s="24">
        <f t="shared" si="3"/>
        <v>1000</v>
      </c>
      <c r="K62" s="24">
        <f t="shared" si="4"/>
        <v>0</v>
      </c>
      <c r="L62" s="16">
        <f t="shared" si="14"/>
        <v>62.5</v>
      </c>
      <c r="M62" s="16">
        <f t="shared" si="15"/>
        <v>1</v>
      </c>
      <c r="N62" s="16">
        <f t="shared" si="16"/>
        <v>0</v>
      </c>
      <c r="O62" s="24">
        <f t="shared" si="5"/>
        <v>-1.8887688800163709</v>
      </c>
      <c r="P62" s="24">
        <f t="shared" si="6"/>
        <v>0.73839583391741859</v>
      </c>
      <c r="Q62" s="24">
        <f t="shared" si="7"/>
        <v>-1.1935560272924401E-3</v>
      </c>
      <c r="R62" s="24">
        <f t="shared" si="8"/>
        <v>-2.0048416977256678</v>
      </c>
      <c r="S62" s="24">
        <f t="shared" si="9"/>
        <v>0.64401153613370177</v>
      </c>
      <c r="T62" s="24">
        <f t="shared" si="10"/>
        <v>-1.813147819825106E-3</v>
      </c>
      <c r="U62" s="16">
        <f t="shared" si="17"/>
        <v>62.383998582016389</v>
      </c>
      <c r="V62" s="16">
        <f t="shared" si="18"/>
        <v>0.9999988554801349</v>
      </c>
      <c r="W62" s="16">
        <f t="shared" si="19"/>
        <v>-1.5129568467726474E-3</v>
      </c>
      <c r="X62" s="16">
        <f t="shared" si="20"/>
        <v>-1.5129574239759671E-3</v>
      </c>
      <c r="Y62" s="16">
        <f t="shared" si="21"/>
        <v>3.1940139668352693E-4</v>
      </c>
      <c r="Z62" s="16">
        <f t="shared" si="22"/>
        <v>-3.0019039584913893E-4</v>
      </c>
      <c r="AA62" s="16">
        <f t="shared" si="23"/>
        <v>4.9180162136033268E-9</v>
      </c>
      <c r="AB62" s="16">
        <f t="shared" si="24"/>
        <v>-5.4177983602866385E-6</v>
      </c>
      <c r="AC62" s="16">
        <f t="shared" si="25"/>
        <v>3.1940139668352693E-4</v>
      </c>
      <c r="AD62" s="16">
        <v>0</v>
      </c>
      <c r="AE62" s="16">
        <f t="shared" si="26"/>
        <v>29000.172715266985</v>
      </c>
      <c r="AF62" s="16">
        <f t="shared" si="27"/>
        <v>254.10437529804608</v>
      </c>
      <c r="AG62" s="7">
        <f t="shared" si="28"/>
        <v>499996.86588942091</v>
      </c>
      <c r="AH62" s="7">
        <f t="shared" si="29"/>
        <v>-499996.86588942091</v>
      </c>
      <c r="AI62" s="7">
        <f t="shared" si="11"/>
        <v>2434.4525008221449</v>
      </c>
      <c r="AJ62" s="7">
        <f t="shared" si="30"/>
        <v>-2434.4525008221449</v>
      </c>
      <c r="AK62" s="25">
        <f t="shared" si="12"/>
        <v>893.94938896079464</v>
      </c>
      <c r="AL62" s="25">
        <f t="shared" si="13"/>
        <v>-741.79610765941061</v>
      </c>
      <c r="AM62" s="7">
        <f t="shared" si="31"/>
        <v>499999.97685465467</v>
      </c>
      <c r="AN62" s="7">
        <f t="shared" si="32"/>
        <v>1677.9760329306328</v>
      </c>
      <c r="AO62" s="7">
        <f t="shared" si="33"/>
        <v>-499999.97685465467</v>
      </c>
      <c r="AP62" s="7">
        <f t="shared" si="34"/>
        <v>-1677.9760329306328</v>
      </c>
      <c r="AR62" s="5"/>
      <c r="AU62" s="5"/>
      <c r="AV62" s="5"/>
      <c r="AW62" s="5"/>
      <c r="AX62" s="5"/>
    </row>
    <row r="63" spans="1:50" ht="18" customHeight="1">
      <c r="A63" s="26">
        <v>17</v>
      </c>
      <c r="B63" s="6">
        <v>17</v>
      </c>
      <c r="C63" s="6">
        <v>17</v>
      </c>
      <c r="D63" s="6">
        <v>18</v>
      </c>
      <c r="E63" s="6">
        <v>70000</v>
      </c>
      <c r="F63" s="6">
        <v>3848.4510006474966</v>
      </c>
      <c r="G63" s="6">
        <v>1178588.1189482957</v>
      </c>
      <c r="H63" s="24">
        <f t="shared" si="1"/>
        <v>1000</v>
      </c>
      <c r="I63" s="24">
        <f t="shared" si="2"/>
        <v>0</v>
      </c>
      <c r="J63" s="24">
        <f t="shared" si="3"/>
        <v>1062.5</v>
      </c>
      <c r="K63" s="24">
        <f t="shared" si="4"/>
        <v>0</v>
      </c>
      <c r="L63" s="16">
        <f t="shared" si="14"/>
        <v>62.5</v>
      </c>
      <c r="M63" s="16">
        <f t="shared" si="15"/>
        <v>1</v>
      </c>
      <c r="N63" s="16">
        <f t="shared" si="16"/>
        <v>0</v>
      </c>
      <c r="O63" s="24">
        <f t="shared" si="5"/>
        <v>-2.0048416977256678</v>
      </c>
      <c r="P63" s="24">
        <f t="shared" si="6"/>
        <v>0.64401153613370177</v>
      </c>
      <c r="Q63" s="24">
        <f t="shared" si="7"/>
        <v>-1.813147819825106E-3</v>
      </c>
      <c r="R63" s="24">
        <f t="shared" si="8"/>
        <v>-2.1209767887963609</v>
      </c>
      <c r="S63" s="24">
        <f t="shared" si="9"/>
        <v>0.51470388687148272</v>
      </c>
      <c r="T63" s="24">
        <f t="shared" si="10"/>
        <v>-2.3109784953028582E-3</v>
      </c>
      <c r="U63" s="16">
        <f t="shared" si="17"/>
        <v>62.38399892154807</v>
      </c>
      <c r="V63" s="16">
        <f t="shared" si="18"/>
        <v>0.99999785181102541</v>
      </c>
      <c r="W63" s="16">
        <f t="shared" si="19"/>
        <v>-2.0727694841241552E-3</v>
      </c>
      <c r="X63" s="16">
        <f t="shared" si="20"/>
        <v>-2.072770968358948E-3</v>
      </c>
      <c r="Y63" s="16">
        <f t="shared" si="21"/>
        <v>2.5962314853384197E-4</v>
      </c>
      <c r="Z63" s="16">
        <f t="shared" si="22"/>
        <v>-2.3820752694391021E-4</v>
      </c>
      <c r="AA63" s="16">
        <f t="shared" si="23"/>
        <v>5.4823991270225304E-9</v>
      </c>
      <c r="AB63" s="16">
        <f t="shared" si="24"/>
        <v>-4.4966203219803794E-6</v>
      </c>
      <c r="AC63" s="16">
        <f t="shared" si="25"/>
        <v>2.5962314853384197E-4</v>
      </c>
      <c r="AD63" s="16">
        <v>0</v>
      </c>
      <c r="AE63" s="16">
        <f t="shared" si="26"/>
        <v>29000.002950739286</v>
      </c>
      <c r="AF63" s="16">
        <f t="shared" si="27"/>
        <v>164.48176615477379</v>
      </c>
      <c r="AG63" s="7">
        <f t="shared" si="28"/>
        <v>499995.40241786087</v>
      </c>
      <c r="AH63" s="7">
        <f t="shared" si="29"/>
        <v>-499995.40241786087</v>
      </c>
      <c r="AI63" s="7">
        <f t="shared" si="11"/>
        <v>2713.8259992653302</v>
      </c>
      <c r="AJ63" s="7">
        <f t="shared" si="30"/>
        <v>-2713.8259992653302</v>
      </c>
      <c r="AK63" s="25">
        <f t="shared" si="12"/>
        <v>741.95286016705506</v>
      </c>
      <c r="AL63" s="25">
        <f t="shared" si="13"/>
        <v>-572.33873521297176</v>
      </c>
      <c r="AM63" s="7">
        <f t="shared" si="31"/>
        <v>499999.95346896659</v>
      </c>
      <c r="AN63" s="7">
        <f t="shared" si="32"/>
        <v>1677.4449571201205</v>
      </c>
      <c r="AO63" s="7">
        <f t="shared" si="33"/>
        <v>-499999.95346896659</v>
      </c>
      <c r="AP63" s="7">
        <f t="shared" si="34"/>
        <v>-1677.4449571201205</v>
      </c>
      <c r="AR63" s="5"/>
      <c r="AU63" s="5"/>
      <c r="AV63" s="5"/>
      <c r="AW63" s="5"/>
      <c r="AX63" s="5"/>
    </row>
    <row r="64" spans="1:50" ht="18" customHeight="1">
      <c r="A64" s="26">
        <v>18</v>
      </c>
      <c r="B64" s="6">
        <v>18</v>
      </c>
      <c r="C64" s="6">
        <v>18</v>
      </c>
      <c r="D64" s="6">
        <v>19</v>
      </c>
      <c r="E64" s="6">
        <v>70000</v>
      </c>
      <c r="F64" s="6">
        <v>3848.4510006474966</v>
      </c>
      <c r="G64" s="6">
        <v>1178588.1189482957</v>
      </c>
      <c r="H64" s="24">
        <f t="shared" si="1"/>
        <v>1062.5</v>
      </c>
      <c r="I64" s="24">
        <f t="shared" si="2"/>
        <v>0</v>
      </c>
      <c r="J64" s="24">
        <f t="shared" si="3"/>
        <v>1125</v>
      </c>
      <c r="K64" s="24">
        <f t="shared" si="4"/>
        <v>0</v>
      </c>
      <c r="L64" s="16">
        <f t="shared" si="14"/>
        <v>62.5</v>
      </c>
      <c r="M64" s="16">
        <f t="shared" si="15"/>
        <v>1</v>
      </c>
      <c r="N64" s="16">
        <f t="shared" si="16"/>
        <v>0</v>
      </c>
      <c r="O64" s="24">
        <f t="shared" si="5"/>
        <v>-2.1209767887963609</v>
      </c>
      <c r="P64" s="24">
        <f t="shared" si="6"/>
        <v>0.51470388687148272</v>
      </c>
      <c r="Q64" s="24">
        <f t="shared" si="7"/>
        <v>-2.3109784953028582E-3</v>
      </c>
      <c r="R64" s="24">
        <f t="shared" si="8"/>
        <v>-2.2371732675041436</v>
      </c>
      <c r="S64" s="24">
        <f t="shared" si="9"/>
        <v>0.35845018524890665</v>
      </c>
      <c r="T64" s="24">
        <f t="shared" si="10"/>
        <v>-2.6753259877818365E-3</v>
      </c>
      <c r="U64" s="16">
        <f t="shared" si="17"/>
        <v>62.383999206546981</v>
      </c>
      <c r="V64" s="16">
        <f t="shared" si="18"/>
        <v>0.99999686321400816</v>
      </c>
      <c r="W64" s="16">
        <f t="shared" si="19"/>
        <v>-2.5047079957993107E-3</v>
      </c>
      <c r="X64" s="16">
        <f t="shared" si="20"/>
        <v>-2.504710614713582E-3</v>
      </c>
      <c r="Y64" s="16">
        <f t="shared" si="21"/>
        <v>1.9373211941072378E-4</v>
      </c>
      <c r="Z64" s="16">
        <f t="shared" si="22"/>
        <v>-1.706153730682545E-4</v>
      </c>
      <c r="AA64" s="16">
        <f t="shared" si="23"/>
        <v>5.9178870636721334E-9</v>
      </c>
      <c r="AB64" s="16">
        <f t="shared" si="24"/>
        <v>-3.4695818520510888E-6</v>
      </c>
      <c r="AC64" s="16">
        <f t="shared" si="25"/>
        <v>1.9373211941072378E-4</v>
      </c>
      <c r="AD64" s="16">
        <v>0</v>
      </c>
      <c r="AE64" s="16">
        <f t="shared" si="26"/>
        <v>28999.860452767964</v>
      </c>
      <c r="AF64" s="16">
        <f t="shared" si="27"/>
        <v>88.673738863866845</v>
      </c>
      <c r="AG64" s="7">
        <f t="shared" si="28"/>
        <v>499994.17399698519</v>
      </c>
      <c r="AH64" s="7">
        <f t="shared" si="29"/>
        <v>-499994.17399698519</v>
      </c>
      <c r="AI64" s="7">
        <f t="shared" si="11"/>
        <v>2929.395580659153</v>
      </c>
      <c r="AJ64" s="7">
        <f t="shared" si="30"/>
        <v>-2929.395580659153</v>
      </c>
      <c r="AK64" s="25">
        <f t="shared" si="12"/>
        <v>572.48911279644517</v>
      </c>
      <c r="AL64" s="25">
        <f t="shared" si="13"/>
        <v>-389.40188900524811</v>
      </c>
      <c r="AM64" s="7">
        <f t="shared" si="31"/>
        <v>499999.94290279795</v>
      </c>
      <c r="AN64" s="7">
        <f t="shared" si="32"/>
        <v>1677.0469863088103</v>
      </c>
      <c r="AO64" s="7">
        <f t="shared" si="33"/>
        <v>-499999.94290279795</v>
      </c>
      <c r="AP64" s="7">
        <f t="shared" si="34"/>
        <v>-1677.0469863088103</v>
      </c>
      <c r="AR64" s="5"/>
      <c r="AU64" s="5"/>
      <c r="AV64" s="5"/>
      <c r="AW64" s="5"/>
      <c r="AX64" s="5"/>
    </row>
    <row r="65" spans="1:50" ht="18" customHeight="1">
      <c r="A65" s="26">
        <v>19</v>
      </c>
      <c r="B65" s="6">
        <v>19</v>
      </c>
      <c r="C65" s="6">
        <v>19</v>
      </c>
      <c r="D65" s="6">
        <v>20</v>
      </c>
      <c r="E65" s="6">
        <v>70000</v>
      </c>
      <c r="F65" s="6">
        <v>3848.4510006474966</v>
      </c>
      <c r="G65" s="6">
        <v>1178588.1189482957</v>
      </c>
      <c r="H65" s="24">
        <f t="shared" si="1"/>
        <v>1125</v>
      </c>
      <c r="I65" s="24">
        <f t="shared" si="2"/>
        <v>0</v>
      </c>
      <c r="J65" s="24">
        <f t="shared" si="3"/>
        <v>1187.5</v>
      </c>
      <c r="K65" s="24">
        <f t="shared" si="4"/>
        <v>0</v>
      </c>
      <c r="L65" s="16">
        <f t="shared" si="14"/>
        <v>62.5</v>
      </c>
      <c r="M65" s="16">
        <f t="shared" si="15"/>
        <v>1</v>
      </c>
      <c r="N65" s="16">
        <f t="shared" si="16"/>
        <v>0</v>
      </c>
      <c r="O65" s="24">
        <f t="shared" si="5"/>
        <v>-2.2371732675041436</v>
      </c>
      <c r="P65" s="24">
        <f t="shared" si="6"/>
        <v>0.35845018524890665</v>
      </c>
      <c r="Q65" s="24">
        <f t="shared" si="7"/>
        <v>-2.6753259877818365E-3</v>
      </c>
      <c r="R65" s="24">
        <f t="shared" si="8"/>
        <v>-2.3534181667160685</v>
      </c>
      <c r="S65" s="24">
        <f t="shared" si="9"/>
        <v>0.18386483137715612</v>
      </c>
      <c r="T65" s="24">
        <f t="shared" si="10"/>
        <v>-2.8975236713389791E-3</v>
      </c>
      <c r="U65" s="16">
        <f t="shared" si="17"/>
        <v>62.383999395044398</v>
      </c>
      <c r="V65" s="16">
        <f t="shared" si="18"/>
        <v>0.99999608402381057</v>
      </c>
      <c r="W65" s="16">
        <f t="shared" si="19"/>
        <v>-2.7985598160546769E-3</v>
      </c>
      <c r="X65" s="16">
        <f t="shared" si="20"/>
        <v>-2.7985634690916006E-3</v>
      </c>
      <c r="Y65" s="16">
        <f t="shared" si="21"/>
        <v>1.2323748130976418E-4</v>
      </c>
      <c r="Z65" s="16">
        <f t="shared" si="22"/>
        <v>-9.89602022473785E-5</v>
      </c>
      <c r="AA65" s="16">
        <f t="shared" si="23"/>
        <v>6.2149834399707339E-9</v>
      </c>
      <c r="AB65" s="16">
        <f t="shared" si="24"/>
        <v>-2.3602361659543978E-6</v>
      </c>
      <c r="AC65" s="16">
        <f t="shared" si="25"/>
        <v>1.2323748130976418E-4</v>
      </c>
      <c r="AD65" s="16">
        <v>0</v>
      </c>
      <c r="AE65" s="16">
        <f t="shared" si="26"/>
        <v>28999.766205236661</v>
      </c>
      <c r="AF65" s="16">
        <f t="shared" si="27"/>
        <v>33.75285779876112</v>
      </c>
      <c r="AG65" s="7">
        <f t="shared" si="28"/>
        <v>499993.36152316438</v>
      </c>
      <c r="AH65" s="7">
        <f t="shared" si="29"/>
        <v>-499993.36152316438</v>
      </c>
      <c r="AI65" s="7">
        <f t="shared" si="11"/>
        <v>3076.4603695601645</v>
      </c>
      <c r="AJ65" s="7">
        <f t="shared" si="30"/>
        <v>-3076.4603695601645</v>
      </c>
      <c r="AK65" s="25">
        <f t="shared" si="12"/>
        <v>389.44448243483038</v>
      </c>
      <c r="AL65" s="25">
        <f t="shared" si="13"/>
        <v>-197.16570933732015</v>
      </c>
      <c r="AM65" s="7">
        <f t="shared" si="31"/>
        <v>500000.01321943174</v>
      </c>
      <c r="AN65" s="7">
        <f t="shared" si="32"/>
        <v>1677.186992361783</v>
      </c>
      <c r="AO65" s="7">
        <f t="shared" si="33"/>
        <v>-500000.01321943174</v>
      </c>
      <c r="AP65" s="7">
        <f t="shared" si="34"/>
        <v>-1677.186992361783</v>
      </c>
      <c r="AR65" s="5"/>
      <c r="AU65" s="5"/>
      <c r="AV65" s="5"/>
      <c r="AW65" s="5"/>
      <c r="AX65" s="5"/>
    </row>
    <row r="66" spans="1:50" ht="18" customHeight="1">
      <c r="A66" s="26">
        <v>20</v>
      </c>
      <c r="B66" s="6">
        <v>20</v>
      </c>
      <c r="C66" s="6">
        <v>20</v>
      </c>
      <c r="D66" s="6">
        <v>21</v>
      </c>
      <c r="E66" s="6">
        <v>70000</v>
      </c>
      <c r="F66" s="6">
        <v>3848.4510006474966</v>
      </c>
      <c r="G66" s="6">
        <v>1178588.1189482957</v>
      </c>
      <c r="H66" s="24">
        <f t="shared" si="1"/>
        <v>1187.5</v>
      </c>
      <c r="I66" s="24">
        <f t="shared" si="2"/>
        <v>0</v>
      </c>
      <c r="J66" s="24">
        <f t="shared" si="3"/>
        <v>1250</v>
      </c>
      <c r="K66" s="24">
        <f t="shared" si="4"/>
        <v>0</v>
      </c>
      <c r="L66" s="16">
        <f t="shared" si="14"/>
        <v>62.5</v>
      </c>
      <c r="M66" s="16">
        <f t="shared" si="15"/>
        <v>1</v>
      </c>
      <c r="N66" s="16">
        <f t="shared" si="16"/>
        <v>0</v>
      </c>
      <c r="O66" s="24">
        <f t="shared" si="5"/>
        <v>-2.3534181667160685</v>
      </c>
      <c r="P66" s="24">
        <f t="shared" si="6"/>
        <v>0.18386483137715612</v>
      </c>
      <c r="Q66" s="24">
        <f t="shared" si="7"/>
        <v>-2.8975236713389791E-3</v>
      </c>
      <c r="R66" s="24">
        <f t="shared" si="8"/>
        <v>-2.469689598690548</v>
      </c>
      <c r="S66" s="24">
        <f t="shared" si="9"/>
        <v>0</v>
      </c>
      <c r="T66" s="24">
        <f t="shared" si="10"/>
        <v>-2.9722263530439939E-3</v>
      </c>
      <c r="U66" s="16">
        <f t="shared" si="17"/>
        <v>62.383999521714664</v>
      </c>
      <c r="V66" s="16">
        <f t="shared" si="18"/>
        <v>0.99999565667973733</v>
      </c>
      <c r="W66" s="16">
        <f t="shared" si="19"/>
        <v>-2.9473075273597411E-3</v>
      </c>
      <c r="X66" s="16">
        <f t="shared" si="20"/>
        <v>-2.9473117944006557E-3</v>
      </c>
      <c r="Y66" s="16">
        <f t="shared" si="21"/>
        <v>4.9788123061676563E-5</v>
      </c>
      <c r="Z66" s="16">
        <f t="shared" si="22"/>
        <v>-2.4914558643338199E-5</v>
      </c>
      <c r="AA66" s="16">
        <f t="shared" si="23"/>
        <v>6.3676324910946213E-9</v>
      </c>
      <c r="AB66" s="16">
        <f t="shared" si="24"/>
        <v>-1.1945869996802389E-6</v>
      </c>
      <c r="AC66" s="16">
        <f t="shared" si="25"/>
        <v>4.9788123061676563E-5</v>
      </c>
      <c r="AD66" s="16">
        <v>0</v>
      </c>
      <c r="AE66" s="16">
        <f t="shared" si="26"/>
        <v>28999.702870976394</v>
      </c>
      <c r="AF66" s="16">
        <f t="shared" si="27"/>
        <v>4.9082078679545988</v>
      </c>
      <c r="AG66" s="7">
        <f t="shared" si="28"/>
        <v>499992.81554071128</v>
      </c>
      <c r="AH66" s="7">
        <f t="shared" si="29"/>
        <v>-499992.81554071128</v>
      </c>
      <c r="AI66" s="7">
        <f t="shared" si="11"/>
        <v>3152.0227199299693</v>
      </c>
      <c r="AJ66" s="7">
        <f t="shared" si="30"/>
        <v>-3152.0227199299693</v>
      </c>
      <c r="AK66" s="25">
        <f t="shared" si="12"/>
        <v>197.10964628225096</v>
      </c>
      <c r="AL66" s="25">
        <f t="shared" si="13"/>
        <v>-0.10822628662786905</v>
      </c>
      <c r="AM66" s="7">
        <f t="shared" si="31"/>
        <v>499999.93389207323</v>
      </c>
      <c r="AN66" s="7">
        <f t="shared" si="32"/>
        <v>1678.3764408168927</v>
      </c>
      <c r="AO66" s="7">
        <f t="shared" si="33"/>
        <v>-499999.93389207323</v>
      </c>
      <c r="AP66" s="7">
        <f t="shared" si="34"/>
        <v>-1678.3764408168927</v>
      </c>
      <c r="AR66" s="5"/>
      <c r="AU66" s="5"/>
      <c r="AV66" s="5"/>
      <c r="AW66" s="5"/>
      <c r="AX66" s="5"/>
    </row>
    <row r="67" spans="1:50" ht="18" customHeight="1">
      <c r="A67" s="26">
        <v>21</v>
      </c>
      <c r="B67" s="30"/>
      <c r="C67" s="30"/>
      <c r="D67" s="30"/>
      <c r="E67" s="30" t="s">
        <v>83</v>
      </c>
      <c r="F67" s="30"/>
      <c r="G67" s="30"/>
      <c r="H67" s="24"/>
      <c r="I67" s="24"/>
      <c r="J67" s="24"/>
      <c r="K67" s="24"/>
      <c r="L67" s="16"/>
      <c r="M67" s="16"/>
      <c r="N67" s="16"/>
      <c r="O67" s="24"/>
      <c r="P67" s="24"/>
      <c r="Q67" s="24"/>
      <c r="R67" s="24"/>
      <c r="S67" s="24"/>
      <c r="T67" s="24"/>
      <c r="U67" s="16"/>
      <c r="V67" s="16"/>
      <c r="W67" s="16"/>
      <c r="X67" s="16"/>
      <c r="Y67" s="16"/>
      <c r="Z67" s="16"/>
      <c r="AA67" s="28" t="s">
        <v>84</v>
      </c>
      <c r="AB67" s="16"/>
      <c r="AC67" s="16"/>
      <c r="AD67" s="16"/>
      <c r="AE67" s="16"/>
      <c r="AF67" s="16"/>
      <c r="AG67" s="7"/>
      <c r="AH67" s="7"/>
      <c r="AI67" s="7"/>
      <c r="AJ67" s="7"/>
      <c r="AK67" s="7"/>
      <c r="AL67" s="7"/>
      <c r="AM67" s="17"/>
      <c r="AN67" s="17"/>
      <c r="AO67" s="7"/>
      <c r="AP67" s="17"/>
    </row>
    <row r="68" spans="1:50" ht="18" customHeight="1">
      <c r="A68" s="26">
        <v>22</v>
      </c>
      <c r="B68" s="6">
        <v>21</v>
      </c>
      <c r="C68" s="6">
        <v>9</v>
      </c>
      <c r="D68" s="6">
        <v>22</v>
      </c>
      <c r="E68" s="6">
        <v>8800</v>
      </c>
      <c r="F68" s="6"/>
      <c r="G68" s="6"/>
      <c r="H68" s="24">
        <f t="shared" ref="H68" si="35">LOOKUP(C68,$B$7:$B$39,$C$7:$C$39)</f>
        <v>500</v>
      </c>
      <c r="I68" s="24">
        <f t="shared" ref="I68" si="36">LOOKUP(C68,$B$7:$B$39,$D$7:$D$39)</f>
        <v>0</v>
      </c>
      <c r="J68" s="24">
        <f t="shared" ref="J68" si="37">LOOKUP(D68,$B$7:$B$39,$C$7:$C$39)</f>
        <v>500</v>
      </c>
      <c r="K68" s="24">
        <f t="shared" ref="K68" si="38">LOOKUP(D68,$B$7:$B$39,$D$7:$D$39)</f>
        <v>-10</v>
      </c>
      <c r="L68" s="27">
        <f t="shared" ref="L68" si="39">SQRT((J68-H68)^2+(K68-I68)^2)</f>
        <v>10</v>
      </c>
      <c r="M68" s="27">
        <f t="shared" ref="M68" si="40">(J68-H68)/L68</f>
        <v>0</v>
      </c>
      <c r="N68" s="27">
        <f t="shared" ref="N68" si="41">(K68-I68)/L68</f>
        <v>-1</v>
      </c>
      <c r="O68" s="24">
        <f t="shared" ref="O68" si="42">LOOKUP(C68,$B$7:$B$39,$E$7:$E$39)</f>
        <v>-1.0764806317384643</v>
      </c>
      <c r="P68" s="24">
        <f t="shared" ref="P68" si="43">LOOKUP(C68,$B$7:$B$39,$F$7:$F$39)</f>
        <v>0.41627352030540643</v>
      </c>
      <c r="Q68" s="24">
        <f t="shared" ref="Q68" si="44">LOOKUP(C68,$B$7:$B$39,$G$7:$G$39)</f>
        <v>1.5156578981911353E-3</v>
      </c>
      <c r="R68" s="24">
        <f t="shared" ref="R68" si="45">LOOKUP(D68,$B$7:$B$39,$E$7:$E$39)</f>
        <v>-1.0764806317384643</v>
      </c>
      <c r="S68" s="24">
        <f t="shared" ref="S68" si="46">LOOKUP(D68,$B$7:$B$39,$F$7:$F$39)</f>
        <v>0</v>
      </c>
      <c r="T68" s="24">
        <f t="shared" ref="T68" si="47">LOOKUP(D68,$B$7:$B$39,$G$7:$G$39)</f>
        <v>0</v>
      </c>
      <c r="U68" s="27">
        <f t="shared" ref="U68" si="48">SQRT((J68+R68-H68-O68)^2+(K68+S68-I68-P68)^2)</f>
        <v>10.416273520305406</v>
      </c>
      <c r="V68" s="27">
        <f t="shared" ref="V68" si="49">(J68+R68-H68-O68)/U68</f>
        <v>-2.5580503948040061E-15</v>
      </c>
      <c r="W68" s="27">
        <f t="shared" ref="W68" si="50">(K68+S68-I68-P68)/U68</f>
        <v>-1</v>
      </c>
      <c r="X68" s="27">
        <f t="shared" ref="X68" si="51">ATAN2(V68,W68)-ATAN2(M68,N68)</f>
        <v>-2.4424906541753444E-15</v>
      </c>
      <c r="Y68" s="27">
        <f t="shared" ref="Y68" si="52">Q68-X68</f>
        <v>1.5156578981935778E-3</v>
      </c>
      <c r="Z68" s="27">
        <f t="shared" ref="Z68" si="53">T68-X68</f>
        <v>2.4424906541753444E-15</v>
      </c>
      <c r="AA68" s="31">
        <f>U68-L68</f>
        <v>0.41627352030540621</v>
      </c>
      <c r="AB68" s="27"/>
      <c r="AC68" s="27"/>
      <c r="AD68" s="27"/>
      <c r="AE68" s="31">
        <f>0.5*E68*AA68^2</f>
        <v>762.448032312804</v>
      </c>
      <c r="AF68" s="27"/>
      <c r="AG68" s="32">
        <f>-E68*AA68</f>
        <v>-3663.2069786875745</v>
      </c>
      <c r="AH68" s="32">
        <f t="shared" ref="AH68" si="54">-AG68</f>
        <v>3663.2069786875745</v>
      </c>
      <c r="AI68" s="7"/>
      <c r="AJ68" s="7"/>
      <c r="AK68" s="7"/>
      <c r="AL68" s="7"/>
      <c r="AM68" s="7">
        <f t="shared" ref="AM68" si="55">AG68*V68-AI68*W68</f>
        <v>9.3706680580805402E-12</v>
      </c>
      <c r="AN68" s="7">
        <f t="shared" ref="AN68" si="56">AG68*W68+AI68*V68</f>
        <v>3663.2069786875745</v>
      </c>
      <c r="AO68" s="7">
        <f t="shared" ref="AO68" si="57">AH68*V68-AJ68*W68</f>
        <v>-9.3706680580805402E-12</v>
      </c>
      <c r="AP68" s="7">
        <f t="shared" ref="AP68" si="58">AH68*W68+AJ68*V68</f>
        <v>-3663.2069786875745</v>
      </c>
    </row>
    <row r="69" spans="1:50" ht="18" customHeight="1">
      <c r="A69" s="26">
        <v>23</v>
      </c>
      <c r="B69" s="6"/>
      <c r="C69" s="6"/>
      <c r="D69" s="6"/>
      <c r="E69" s="6"/>
      <c r="F69" s="6"/>
      <c r="G69" s="6"/>
      <c r="H69" s="24"/>
      <c r="I69" s="24"/>
      <c r="J69" s="24"/>
      <c r="K69" s="24"/>
      <c r="L69" s="16"/>
      <c r="M69" s="16"/>
      <c r="N69" s="16"/>
      <c r="O69" s="24"/>
      <c r="P69" s="24"/>
      <c r="Q69" s="24"/>
      <c r="R69" s="24"/>
      <c r="S69" s="24"/>
      <c r="T69" s="24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7"/>
      <c r="AH69" s="7"/>
      <c r="AI69" s="7"/>
      <c r="AJ69" s="7"/>
      <c r="AK69" s="7"/>
      <c r="AL69" s="7"/>
      <c r="AM69" s="17"/>
      <c r="AN69" s="17"/>
      <c r="AO69" s="7"/>
      <c r="AP69" s="17"/>
    </row>
    <row r="70" spans="1:50" ht="18" customHeight="1">
      <c r="A70" s="26">
        <v>24</v>
      </c>
      <c r="B70" s="6"/>
      <c r="C70" s="6"/>
      <c r="D70" s="6"/>
      <c r="E70" s="6"/>
      <c r="F70" s="6"/>
      <c r="G70" s="6"/>
      <c r="H70" s="24"/>
      <c r="I70" s="24"/>
      <c r="J70" s="24"/>
      <c r="K70" s="24"/>
      <c r="L70" s="16"/>
      <c r="M70" s="16"/>
      <c r="N70" s="16"/>
      <c r="O70" s="24"/>
      <c r="P70" s="24"/>
      <c r="Q70" s="24"/>
      <c r="R70" s="24"/>
      <c r="S70" s="24"/>
      <c r="T70" s="24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7"/>
      <c r="AH70" s="7"/>
      <c r="AI70" s="7"/>
      <c r="AJ70" s="7"/>
      <c r="AK70" s="7"/>
      <c r="AL70" s="7"/>
      <c r="AM70" s="17"/>
      <c r="AN70" s="17"/>
      <c r="AO70" s="7"/>
      <c r="AP70" s="17"/>
    </row>
    <row r="71" spans="1:50" ht="18" customHeight="1">
      <c r="A71" s="26">
        <v>25</v>
      </c>
      <c r="B71" s="6"/>
      <c r="C71" s="6"/>
      <c r="D71" s="6"/>
      <c r="E71" s="6"/>
      <c r="F71" s="6"/>
      <c r="G71" s="6"/>
      <c r="H71" s="24"/>
      <c r="I71" s="24"/>
      <c r="J71" s="24"/>
      <c r="K71" s="24"/>
      <c r="L71" s="16"/>
      <c r="M71" s="16"/>
      <c r="N71" s="16"/>
      <c r="O71" s="24"/>
      <c r="P71" s="24"/>
      <c r="Q71" s="24"/>
      <c r="R71" s="24"/>
      <c r="S71" s="24"/>
      <c r="T71" s="24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7"/>
      <c r="AH71" s="7"/>
      <c r="AI71" s="7"/>
      <c r="AJ71" s="7"/>
      <c r="AK71" s="7"/>
      <c r="AL71" s="7"/>
      <c r="AM71" s="17"/>
      <c r="AN71" s="17"/>
      <c r="AO71" s="17"/>
      <c r="AP71" s="17"/>
    </row>
    <row r="72" spans="1:50" ht="18" customHeight="1">
      <c r="A72" s="26">
        <v>26</v>
      </c>
      <c r="B72" s="6"/>
      <c r="C72" s="6"/>
      <c r="D72" s="6"/>
      <c r="E72" s="6"/>
      <c r="F72" s="6"/>
      <c r="G72" s="6"/>
      <c r="H72" s="24"/>
      <c r="I72" s="24"/>
      <c r="J72" s="24"/>
      <c r="K72" s="24"/>
      <c r="L72" s="16"/>
      <c r="M72" s="16"/>
      <c r="N72" s="16"/>
      <c r="O72" s="24"/>
      <c r="P72" s="24"/>
      <c r="Q72" s="24"/>
      <c r="R72" s="24"/>
      <c r="S72" s="24"/>
      <c r="T72" s="24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7"/>
      <c r="AH72" s="7"/>
      <c r="AI72" s="7"/>
      <c r="AJ72" s="7"/>
      <c r="AK72" s="7"/>
      <c r="AL72" s="7"/>
      <c r="AM72" s="17"/>
      <c r="AN72" s="17"/>
      <c r="AO72" s="17"/>
      <c r="AP72" s="17"/>
    </row>
    <row r="73" spans="1:50" ht="18" customHeight="1">
      <c r="A73" s="26">
        <v>27</v>
      </c>
      <c r="B73" s="6"/>
      <c r="C73" s="6"/>
      <c r="D73" s="6"/>
      <c r="E73" s="6"/>
      <c r="F73" s="6"/>
      <c r="G73" s="6"/>
      <c r="H73" s="24"/>
      <c r="I73" s="24"/>
      <c r="J73" s="24"/>
      <c r="K73" s="24"/>
      <c r="L73" s="16"/>
      <c r="M73" s="16"/>
      <c r="N73" s="16"/>
      <c r="O73" s="24"/>
      <c r="P73" s="24"/>
      <c r="Q73" s="24"/>
      <c r="R73" s="24"/>
      <c r="S73" s="24"/>
      <c r="T73" s="24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7"/>
      <c r="AH73" s="7"/>
      <c r="AI73" s="7"/>
      <c r="AJ73" s="7"/>
      <c r="AK73" s="7"/>
      <c r="AL73" s="7"/>
      <c r="AM73" s="17"/>
      <c r="AN73" s="17"/>
      <c r="AO73" s="17"/>
      <c r="AP73" s="17"/>
    </row>
    <row r="74" spans="1:50" ht="18" customHeight="1">
      <c r="A74" s="26">
        <v>28</v>
      </c>
      <c r="B74" s="6"/>
      <c r="C74" s="6"/>
      <c r="D74" s="6"/>
      <c r="E74" s="6"/>
      <c r="F74" s="6"/>
      <c r="G74" s="6"/>
      <c r="H74" s="24"/>
      <c r="I74" s="24"/>
      <c r="J74" s="24"/>
      <c r="K74" s="24"/>
      <c r="L74" s="16"/>
      <c r="M74" s="16"/>
      <c r="N74" s="16"/>
      <c r="O74" s="24"/>
      <c r="P74" s="24"/>
      <c r="Q74" s="24"/>
      <c r="R74" s="24"/>
      <c r="S74" s="24"/>
      <c r="T74" s="24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7"/>
      <c r="AH74" s="7"/>
      <c r="AI74" s="7"/>
      <c r="AJ74" s="7"/>
      <c r="AK74" s="7"/>
      <c r="AL74" s="7"/>
      <c r="AM74" s="17"/>
      <c r="AN74" s="17"/>
      <c r="AO74" s="17"/>
      <c r="AP74" s="17"/>
    </row>
    <row r="75" spans="1:50" ht="18" customHeight="1">
      <c r="A75" s="26">
        <v>29</v>
      </c>
      <c r="B75" s="6"/>
      <c r="C75" s="6"/>
      <c r="D75" s="6"/>
      <c r="E75" s="6"/>
      <c r="F75" s="6"/>
      <c r="G75" s="6"/>
      <c r="H75" s="24"/>
      <c r="I75" s="24"/>
      <c r="J75" s="24"/>
      <c r="K75" s="24"/>
      <c r="L75" s="16"/>
      <c r="M75" s="16"/>
      <c r="N75" s="16"/>
      <c r="O75" s="24"/>
      <c r="P75" s="24"/>
      <c r="Q75" s="24"/>
      <c r="R75" s="24"/>
      <c r="S75" s="24"/>
      <c r="T75" s="24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7"/>
      <c r="AH75" s="7"/>
      <c r="AI75" s="7"/>
      <c r="AJ75" s="7"/>
      <c r="AK75" s="7"/>
      <c r="AL75" s="7"/>
      <c r="AM75" s="17"/>
      <c r="AN75" s="17"/>
      <c r="AO75" s="17"/>
      <c r="AP75" s="17"/>
    </row>
    <row r="76" spans="1:50" ht="18" customHeight="1">
      <c r="A76" s="26">
        <v>30</v>
      </c>
      <c r="B76" s="6"/>
      <c r="C76" s="6"/>
      <c r="D76" s="6"/>
      <c r="E76" s="6"/>
      <c r="F76" s="6"/>
      <c r="G76" s="6"/>
      <c r="H76" s="24"/>
      <c r="I76" s="24"/>
      <c r="J76" s="24"/>
      <c r="K76" s="24"/>
      <c r="L76" s="16"/>
      <c r="M76" s="16"/>
      <c r="N76" s="16"/>
      <c r="O76" s="24"/>
      <c r="P76" s="24"/>
      <c r="Q76" s="24"/>
      <c r="R76" s="24"/>
      <c r="S76" s="24"/>
      <c r="T76" s="24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7"/>
      <c r="AH76" s="7"/>
      <c r="AI76" s="7"/>
      <c r="AJ76" s="7"/>
      <c r="AK76" s="7"/>
      <c r="AL76" s="7"/>
      <c r="AM76" s="17"/>
      <c r="AN76" s="17"/>
      <c r="AO76" s="17"/>
      <c r="AP76" s="17"/>
    </row>
    <row r="77" spans="1:50" ht="18" customHeight="1">
      <c r="A77" s="26">
        <v>31</v>
      </c>
      <c r="B77" s="6"/>
      <c r="C77" s="6"/>
      <c r="D77" s="6"/>
      <c r="E77" s="6"/>
      <c r="F77" s="6"/>
      <c r="G77" s="6"/>
      <c r="H77" s="24"/>
      <c r="I77" s="24"/>
      <c r="J77" s="24"/>
      <c r="K77" s="24"/>
      <c r="L77" s="16"/>
      <c r="M77" s="16"/>
      <c r="N77" s="16"/>
      <c r="O77" s="24"/>
      <c r="P77" s="24"/>
      <c r="Q77" s="24"/>
      <c r="R77" s="24"/>
      <c r="S77" s="24"/>
      <c r="T77" s="24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7"/>
      <c r="AH77" s="7"/>
      <c r="AI77" s="7"/>
      <c r="AJ77" s="7"/>
      <c r="AK77" s="7"/>
      <c r="AL77" s="7"/>
      <c r="AM77" s="17"/>
      <c r="AN77" s="17"/>
      <c r="AO77" s="17"/>
      <c r="AP77" s="17"/>
    </row>
    <row r="78" spans="1:50" ht="18" customHeight="1">
      <c r="A78" s="26">
        <v>32</v>
      </c>
      <c r="B78" s="6"/>
      <c r="C78" s="6"/>
      <c r="D78" s="6"/>
      <c r="E78" s="6"/>
      <c r="F78" s="6"/>
      <c r="G78" s="6"/>
      <c r="H78" s="24"/>
      <c r="I78" s="24"/>
      <c r="J78" s="24"/>
      <c r="K78" s="24"/>
      <c r="L78" s="16"/>
      <c r="M78" s="16"/>
      <c r="N78" s="16"/>
      <c r="O78" s="24"/>
      <c r="P78" s="24"/>
      <c r="Q78" s="24"/>
      <c r="R78" s="24"/>
      <c r="S78" s="24"/>
      <c r="T78" s="24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7"/>
      <c r="AH78" s="7"/>
      <c r="AI78" s="7"/>
      <c r="AJ78" s="7"/>
      <c r="AK78" s="7"/>
      <c r="AL78" s="7"/>
      <c r="AM78" s="17"/>
      <c r="AN78" s="17"/>
      <c r="AO78" s="17"/>
      <c r="AP78" s="17"/>
    </row>
    <row r="79" spans="1:50" ht="18" customHeight="1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4" t="s">
        <v>55</v>
      </c>
      <c r="AE79" s="16">
        <f>SUM(AE47:AE78)</f>
        <v>617833.83330722281</v>
      </c>
      <c r="AF79" s="16">
        <f>SUM(AF47:AF78)</f>
        <v>1713.0055531389867</v>
      </c>
      <c r="AG79" s="5"/>
      <c r="AH79" s="5"/>
      <c r="AI79" s="5"/>
      <c r="AJ79" s="5"/>
      <c r="AK79" s="5"/>
      <c r="AL79" s="5"/>
    </row>
  </sheetData>
  <mergeCells count="14">
    <mergeCell ref="AM44:AP44"/>
    <mergeCell ref="AA44:AD44"/>
    <mergeCell ref="AE44:AF44"/>
    <mergeCell ref="AG44:AL44"/>
    <mergeCell ref="X44:Z44"/>
    <mergeCell ref="C4:D4"/>
    <mergeCell ref="E4:G4"/>
    <mergeCell ref="H4:J4"/>
    <mergeCell ref="V44:W44"/>
    <mergeCell ref="H44:I44"/>
    <mergeCell ref="J44:K44"/>
    <mergeCell ref="M44:N44"/>
    <mergeCell ref="O44:Q44"/>
    <mergeCell ref="R44:T44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梁_大変形解析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cp:lastPrinted>2019-05-10T00:55:58Z</cp:lastPrinted>
  <dcterms:created xsi:type="dcterms:W3CDTF">2019-03-26T00:30:25Z</dcterms:created>
  <dcterms:modified xsi:type="dcterms:W3CDTF">2019-06-05T01:45:55Z</dcterms:modified>
</cp:coreProperties>
</file>