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600" windowHeight="11865" tabRatio="806"/>
  </bookViews>
  <sheets>
    <sheet name="梁_大変形解析" sheetId="51" r:id="rId1"/>
    <sheet name="I 断面1" sheetId="52" r:id="rId2"/>
  </sheets>
  <definedNames>
    <definedName name="solver_adj" localSheetId="0" hidden="1">梁_大変形解析!$E$8:$G$30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梁_大変形解析!$M$40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AT70" i="51" l="1"/>
  <c r="AT69" i="51"/>
  <c r="AT68" i="51"/>
  <c r="AT67" i="51"/>
  <c r="AT66" i="51"/>
  <c r="AT65" i="51"/>
  <c r="AT64" i="51"/>
  <c r="AT63" i="51"/>
  <c r="AT62" i="51"/>
  <c r="AT61" i="51"/>
  <c r="AT60" i="51"/>
  <c r="AT59" i="51"/>
  <c r="AT58" i="51"/>
  <c r="AT57" i="51"/>
  <c r="AT56" i="51"/>
  <c r="AT55" i="51"/>
  <c r="AT54" i="51"/>
  <c r="AT53" i="51"/>
  <c r="AT52" i="51"/>
  <c r="AT51" i="51"/>
  <c r="AT50" i="51"/>
  <c r="AT49" i="51"/>
  <c r="AT48" i="51"/>
  <c r="AT47" i="51"/>
  <c r="AR48" i="51" l="1"/>
  <c r="AR49" i="51"/>
  <c r="AR50" i="51"/>
  <c r="AR51" i="51"/>
  <c r="AR52" i="51"/>
  <c r="AR53" i="51"/>
  <c r="AR54" i="51"/>
  <c r="AR55" i="51"/>
  <c r="AR56" i="51"/>
  <c r="AR57" i="51"/>
  <c r="AR58" i="51"/>
  <c r="AR59" i="51"/>
  <c r="AR60" i="51"/>
  <c r="AR61" i="51"/>
  <c r="AR62" i="51"/>
  <c r="AR63" i="51"/>
  <c r="AR64" i="51"/>
  <c r="AR65" i="51"/>
  <c r="AR66" i="51"/>
  <c r="AR67" i="51"/>
  <c r="AR68" i="51"/>
  <c r="AR69" i="51"/>
  <c r="AR70" i="51"/>
  <c r="AR71" i="51"/>
  <c r="AR47" i="51"/>
  <c r="AU42" i="51"/>
  <c r="AU40" i="51"/>
  <c r="AU41" i="51"/>
  <c r="C25" i="52"/>
  <c r="B25" i="52"/>
  <c r="E25" i="52" s="1"/>
  <c r="C15" i="52"/>
  <c r="C14" i="52"/>
  <c r="H14" i="52" s="1"/>
  <c r="B14" i="52"/>
  <c r="E14" i="52" s="1"/>
  <c r="D13" i="52"/>
  <c r="D15" i="52" s="1"/>
  <c r="C13" i="52"/>
  <c r="B13" i="52"/>
  <c r="B15" i="52" s="1"/>
  <c r="G14" i="52" l="1"/>
  <c r="F14" i="52"/>
  <c r="H15" i="52"/>
  <c r="E15" i="52"/>
  <c r="F15" i="52"/>
  <c r="G15" i="52"/>
  <c r="F13" i="52"/>
  <c r="F16" i="52" s="1"/>
  <c r="B19" i="52" s="1"/>
  <c r="H13" i="52"/>
  <c r="D25" i="52"/>
  <c r="E13" i="52"/>
  <c r="E16" i="52" s="1"/>
  <c r="B18" i="52" s="1"/>
  <c r="G13" i="52"/>
  <c r="G16" i="52" s="1"/>
  <c r="B20" i="52" l="1"/>
  <c r="B21" i="52" s="1"/>
  <c r="H25" i="52"/>
  <c r="G25" i="52"/>
  <c r="I25" i="52" s="1"/>
  <c r="H16" i="52"/>
  <c r="V8" i="51" l="1"/>
  <c r="V9" i="51"/>
  <c r="V10" i="51"/>
  <c r="V11" i="51"/>
  <c r="V12" i="51"/>
  <c r="V13" i="51"/>
  <c r="V14" i="51"/>
  <c r="V15" i="51"/>
  <c r="V16" i="51"/>
  <c r="V17" i="51"/>
  <c r="V18" i="51"/>
  <c r="V19" i="51"/>
  <c r="V20" i="51"/>
  <c r="V21" i="51"/>
  <c r="V22" i="51"/>
  <c r="V23" i="51"/>
  <c r="V24" i="51"/>
  <c r="V25" i="51"/>
  <c r="V26" i="51"/>
  <c r="V27" i="51"/>
  <c r="V28" i="51"/>
  <c r="V29" i="51"/>
  <c r="V30" i="51"/>
  <c r="V31" i="51"/>
  <c r="V7" i="51"/>
  <c r="U8" i="51"/>
  <c r="U9" i="51"/>
  <c r="U10" i="51"/>
  <c r="U11" i="51"/>
  <c r="U12" i="51"/>
  <c r="U13" i="51"/>
  <c r="U14" i="51"/>
  <c r="U15" i="51"/>
  <c r="U16" i="51"/>
  <c r="U17" i="51"/>
  <c r="U18" i="51"/>
  <c r="U19" i="51"/>
  <c r="U20" i="51"/>
  <c r="U21" i="51"/>
  <c r="U22" i="51"/>
  <c r="U23" i="51"/>
  <c r="U24" i="51"/>
  <c r="U25" i="51"/>
  <c r="U26" i="51"/>
  <c r="U27" i="51"/>
  <c r="U28" i="51"/>
  <c r="U29" i="51"/>
  <c r="U30" i="51"/>
  <c r="U31" i="51"/>
  <c r="U7" i="51"/>
  <c r="E48" i="51"/>
  <c r="E49" i="51" s="1"/>
  <c r="E50" i="51" s="1"/>
  <c r="E51" i="51" s="1"/>
  <c r="E52" i="51" s="1"/>
  <c r="E53" i="51" s="1"/>
  <c r="E54" i="51" s="1"/>
  <c r="E55" i="51" s="1"/>
  <c r="E56" i="51" s="1"/>
  <c r="E57" i="51" s="1"/>
  <c r="E58" i="51" s="1"/>
  <c r="E59" i="51" s="1"/>
  <c r="E60" i="51" s="1"/>
  <c r="E61" i="51" s="1"/>
  <c r="E62" i="51" s="1"/>
  <c r="E63" i="51" s="1"/>
  <c r="E64" i="51" s="1"/>
  <c r="E65" i="51" s="1"/>
  <c r="E66" i="51" s="1"/>
  <c r="E67" i="51" s="1"/>
  <c r="E68" i="51" s="1"/>
  <c r="E69" i="51" s="1"/>
  <c r="E70" i="51" s="1"/>
  <c r="G48" i="51"/>
  <c r="G49" i="51" s="1"/>
  <c r="G50" i="51" s="1"/>
  <c r="G51" i="51" s="1"/>
  <c r="G52" i="51" s="1"/>
  <c r="G53" i="51" s="1"/>
  <c r="G54" i="51" s="1"/>
  <c r="G55" i="51" s="1"/>
  <c r="G56" i="51" s="1"/>
  <c r="G57" i="51" s="1"/>
  <c r="G58" i="51" s="1"/>
  <c r="G59" i="51" s="1"/>
  <c r="G60" i="51" s="1"/>
  <c r="G61" i="51" s="1"/>
  <c r="G62" i="51" s="1"/>
  <c r="G63" i="51" s="1"/>
  <c r="G64" i="51" s="1"/>
  <c r="G65" i="51" s="1"/>
  <c r="G66" i="51" s="1"/>
  <c r="G67" i="51" s="1"/>
  <c r="G68" i="51" s="1"/>
  <c r="G69" i="51" s="1"/>
  <c r="G70" i="51" s="1"/>
  <c r="F48" i="51"/>
  <c r="F49" i="51" s="1"/>
  <c r="F50" i="51" s="1"/>
  <c r="F51" i="51" s="1"/>
  <c r="F52" i="51" s="1"/>
  <c r="F53" i="51" s="1"/>
  <c r="F54" i="51" s="1"/>
  <c r="F55" i="51" s="1"/>
  <c r="F56" i="51" s="1"/>
  <c r="F57" i="51" s="1"/>
  <c r="F58" i="51" s="1"/>
  <c r="F59" i="51" s="1"/>
  <c r="F60" i="51" s="1"/>
  <c r="F61" i="51" s="1"/>
  <c r="F62" i="51" s="1"/>
  <c r="F63" i="51" s="1"/>
  <c r="F64" i="51" s="1"/>
  <c r="F65" i="51" s="1"/>
  <c r="F66" i="51" s="1"/>
  <c r="F67" i="51" s="1"/>
  <c r="F68" i="51" s="1"/>
  <c r="F69" i="51" s="1"/>
  <c r="F70" i="51" s="1"/>
  <c r="AH32" i="51" l="1"/>
  <c r="AH33" i="51" s="1"/>
  <c r="AI32" i="51" l="1"/>
  <c r="AI33" i="51" s="1"/>
  <c r="H70" i="51" l="1"/>
  <c r="I70" i="51"/>
  <c r="J70" i="51"/>
  <c r="K70" i="51"/>
  <c r="O70" i="51"/>
  <c r="P70" i="51"/>
  <c r="Q70" i="51"/>
  <c r="R70" i="51"/>
  <c r="S70" i="51"/>
  <c r="T70" i="51"/>
  <c r="H67" i="51"/>
  <c r="I67" i="51"/>
  <c r="J67" i="51"/>
  <c r="K67" i="51"/>
  <c r="L67" i="51"/>
  <c r="M67" i="51" s="1"/>
  <c r="O67" i="51"/>
  <c r="P67" i="51"/>
  <c r="Q67" i="51"/>
  <c r="R67" i="51"/>
  <c r="S67" i="51"/>
  <c r="T67" i="51"/>
  <c r="H68" i="51"/>
  <c r="I68" i="51"/>
  <c r="J68" i="51"/>
  <c r="K68" i="51"/>
  <c r="L68" i="51" s="1"/>
  <c r="N68" i="51" s="1"/>
  <c r="O68" i="51"/>
  <c r="P68" i="51"/>
  <c r="Q68" i="51"/>
  <c r="R68" i="51"/>
  <c r="S68" i="51"/>
  <c r="T68" i="51"/>
  <c r="H69" i="51"/>
  <c r="I69" i="51"/>
  <c r="J69" i="51"/>
  <c r="K69" i="51"/>
  <c r="L69" i="51" s="1"/>
  <c r="N69" i="51" s="1"/>
  <c r="O69" i="51"/>
  <c r="P69" i="51"/>
  <c r="Q69" i="51"/>
  <c r="R69" i="51"/>
  <c r="S69" i="51"/>
  <c r="T69" i="51"/>
  <c r="M69" i="51" l="1"/>
  <c r="M68" i="51"/>
  <c r="N67" i="51"/>
  <c r="L70" i="51"/>
  <c r="M70" i="51" s="1"/>
  <c r="U67" i="51"/>
  <c r="AE67" i="51" s="1"/>
  <c r="N70" i="51"/>
  <c r="U70" i="51"/>
  <c r="U69" i="51"/>
  <c r="W69" i="51" s="1"/>
  <c r="U68" i="51"/>
  <c r="AG70" i="51" l="1"/>
  <c r="AU70" i="51" s="1"/>
  <c r="V70" i="51"/>
  <c r="AG67" i="51"/>
  <c r="AU67" i="51" s="1"/>
  <c r="V67" i="51"/>
  <c r="W67" i="51"/>
  <c r="AE70" i="51"/>
  <c r="W70" i="51"/>
  <c r="V68" i="51"/>
  <c r="AE68" i="51"/>
  <c r="AG68" i="51"/>
  <c r="AU68" i="51" s="1"/>
  <c r="V69" i="51"/>
  <c r="X69" i="51" s="1"/>
  <c r="AE69" i="51"/>
  <c r="AG69" i="51"/>
  <c r="AU69" i="51" s="1"/>
  <c r="W68" i="51"/>
  <c r="AH67" i="51" l="1"/>
  <c r="AH70" i="51"/>
  <c r="X70" i="51"/>
  <c r="Z70" i="51" s="1"/>
  <c r="X67" i="51"/>
  <c r="AH69" i="51"/>
  <c r="Z69" i="51"/>
  <c r="Y69" i="51"/>
  <c r="AH68" i="51"/>
  <c r="X68" i="51"/>
  <c r="Y70" i="51" l="1"/>
  <c r="AA70" i="51" s="1"/>
  <c r="Y67" i="51"/>
  <c r="Z67" i="51"/>
  <c r="Z68" i="51"/>
  <c r="Y68" i="51"/>
  <c r="AB69" i="51"/>
  <c r="AK69" i="51" s="1"/>
  <c r="AS69" i="51" s="1"/>
  <c r="AA69" i="51"/>
  <c r="AC69" i="51"/>
  <c r="AC70" i="51" l="1"/>
  <c r="AB70" i="51"/>
  <c r="AK70" i="51" s="1"/>
  <c r="AS70" i="51" s="1"/>
  <c r="AB67" i="51"/>
  <c r="AK67" i="51" s="1"/>
  <c r="AS67" i="51" s="1"/>
  <c r="AC67" i="51"/>
  <c r="AA67" i="51"/>
  <c r="AI70" i="51"/>
  <c r="AI69" i="51"/>
  <c r="AL69" i="51"/>
  <c r="AF69" i="51"/>
  <c r="AB68" i="51"/>
  <c r="AK68" i="51" s="1"/>
  <c r="AS68" i="51" s="1"/>
  <c r="AA68" i="51"/>
  <c r="AC68" i="51"/>
  <c r="AF70" i="51" l="1"/>
  <c r="AL70" i="51"/>
  <c r="AS71" i="51" s="1"/>
  <c r="AF67" i="51"/>
  <c r="AI67" i="51"/>
  <c r="AL67" i="51"/>
  <c r="AJ70" i="51"/>
  <c r="AM70" i="51"/>
  <c r="AN70" i="51"/>
  <c r="AI68" i="51"/>
  <c r="AF68" i="51"/>
  <c r="AL68" i="51"/>
  <c r="AJ69" i="51"/>
  <c r="AN69" i="51"/>
  <c r="AM69" i="51"/>
  <c r="AM67" i="51" l="1"/>
  <c r="AJ67" i="51"/>
  <c r="AN67" i="51"/>
  <c r="AP70" i="51"/>
  <c r="AX70" i="51" s="1"/>
  <c r="AO70" i="51"/>
  <c r="AW70" i="51" s="1"/>
  <c r="AJ68" i="51"/>
  <c r="AM68" i="51"/>
  <c r="AN68" i="51"/>
  <c r="AP69" i="51"/>
  <c r="AX69" i="51" s="1"/>
  <c r="AO69" i="51"/>
  <c r="AW69" i="51" s="1"/>
  <c r="AP67" i="51" l="1"/>
  <c r="AX67" i="51" s="1"/>
  <c r="AO67" i="51"/>
  <c r="AW67" i="51" s="1"/>
  <c r="AO68" i="51"/>
  <c r="AW68" i="51" s="1"/>
  <c r="AP68" i="51"/>
  <c r="AX68" i="51" s="1"/>
  <c r="K28" i="51" l="1"/>
  <c r="K29" i="51"/>
  <c r="K30" i="51"/>
  <c r="K31" i="51"/>
  <c r="T66" i="51" l="1"/>
  <c r="S66" i="51"/>
  <c r="R66" i="51"/>
  <c r="Q66" i="51"/>
  <c r="P66" i="51"/>
  <c r="O66" i="51"/>
  <c r="K66" i="51"/>
  <c r="J66" i="51"/>
  <c r="I66" i="51"/>
  <c r="H66" i="51"/>
  <c r="T65" i="51"/>
  <c r="S65" i="51"/>
  <c r="R65" i="51"/>
  <c r="Q65" i="51"/>
  <c r="P65" i="51"/>
  <c r="O65" i="51"/>
  <c r="K65" i="51"/>
  <c r="J65" i="51"/>
  <c r="I65" i="51"/>
  <c r="H65" i="51"/>
  <c r="T64" i="51"/>
  <c r="S64" i="51"/>
  <c r="R64" i="51"/>
  <c r="Q64" i="51"/>
  <c r="P64" i="51"/>
  <c r="O64" i="51"/>
  <c r="K64" i="51"/>
  <c r="J64" i="51"/>
  <c r="I64" i="51"/>
  <c r="H64" i="51"/>
  <c r="T63" i="51"/>
  <c r="S63" i="51"/>
  <c r="R63" i="51"/>
  <c r="Q63" i="51"/>
  <c r="P63" i="51"/>
  <c r="O63" i="51"/>
  <c r="K63" i="51"/>
  <c r="J63" i="51"/>
  <c r="I63" i="51"/>
  <c r="H63" i="51"/>
  <c r="T62" i="51"/>
  <c r="S62" i="51"/>
  <c r="R62" i="51"/>
  <c r="Q62" i="51"/>
  <c r="P62" i="51"/>
  <c r="O62" i="51"/>
  <c r="K62" i="51"/>
  <c r="J62" i="51"/>
  <c r="I62" i="51"/>
  <c r="H62" i="51"/>
  <c r="T61" i="51"/>
  <c r="S61" i="51"/>
  <c r="R61" i="51"/>
  <c r="Q61" i="51"/>
  <c r="P61" i="51"/>
  <c r="O61" i="51"/>
  <c r="K61" i="51"/>
  <c r="J61" i="51"/>
  <c r="I61" i="51"/>
  <c r="H61" i="51"/>
  <c r="T60" i="51"/>
  <c r="S60" i="51"/>
  <c r="R60" i="51"/>
  <c r="Q60" i="51"/>
  <c r="P60" i="51"/>
  <c r="O60" i="51"/>
  <c r="K60" i="51"/>
  <c r="J60" i="51"/>
  <c r="I60" i="51"/>
  <c r="H60" i="51"/>
  <c r="T59" i="51"/>
  <c r="S59" i="51"/>
  <c r="R59" i="51"/>
  <c r="Q59" i="51"/>
  <c r="P59" i="51"/>
  <c r="O59" i="51"/>
  <c r="K59" i="51"/>
  <c r="J59" i="51"/>
  <c r="I59" i="51"/>
  <c r="H59" i="51"/>
  <c r="T58" i="51"/>
  <c r="S58" i="51"/>
  <c r="R58" i="51"/>
  <c r="Q58" i="51"/>
  <c r="P58" i="51"/>
  <c r="O58" i="51"/>
  <c r="K58" i="51"/>
  <c r="J58" i="51"/>
  <c r="I58" i="51"/>
  <c r="H58" i="51"/>
  <c r="T57" i="51"/>
  <c r="S57" i="51"/>
  <c r="R57" i="51"/>
  <c r="Q57" i="51"/>
  <c r="P57" i="51"/>
  <c r="O57" i="51"/>
  <c r="K57" i="51"/>
  <c r="J57" i="51"/>
  <c r="I57" i="51"/>
  <c r="H57" i="51"/>
  <c r="T56" i="51"/>
  <c r="S56" i="51"/>
  <c r="R56" i="51"/>
  <c r="Q56" i="51"/>
  <c r="P56" i="51"/>
  <c r="O56" i="51"/>
  <c r="K56" i="51"/>
  <c r="J56" i="51"/>
  <c r="I56" i="51"/>
  <c r="H56" i="51"/>
  <c r="T55" i="51"/>
  <c r="S55" i="51"/>
  <c r="R55" i="51"/>
  <c r="Q55" i="51"/>
  <c r="P55" i="51"/>
  <c r="O55" i="51"/>
  <c r="K55" i="51"/>
  <c r="J55" i="51"/>
  <c r="I55" i="51"/>
  <c r="H55" i="51"/>
  <c r="T54" i="51"/>
  <c r="S54" i="51"/>
  <c r="R54" i="51"/>
  <c r="Q54" i="51"/>
  <c r="P54" i="51"/>
  <c r="O54" i="51"/>
  <c r="K54" i="51"/>
  <c r="J54" i="51"/>
  <c r="I54" i="51"/>
  <c r="H54" i="51"/>
  <c r="T53" i="51"/>
  <c r="S53" i="51"/>
  <c r="R53" i="51"/>
  <c r="Q53" i="51"/>
  <c r="P53" i="51"/>
  <c r="O53" i="51"/>
  <c r="K53" i="51"/>
  <c r="J53" i="51"/>
  <c r="I53" i="51"/>
  <c r="H53" i="51"/>
  <c r="T52" i="51"/>
  <c r="S52" i="51"/>
  <c r="R52" i="51"/>
  <c r="Q52" i="51"/>
  <c r="P52" i="51"/>
  <c r="O52" i="51"/>
  <c r="K52" i="51"/>
  <c r="J52" i="51"/>
  <c r="I52" i="51"/>
  <c r="H52" i="51"/>
  <c r="T51" i="51"/>
  <c r="S51" i="51"/>
  <c r="R51" i="51"/>
  <c r="Q51" i="51"/>
  <c r="P51" i="51"/>
  <c r="O51" i="51"/>
  <c r="K51" i="51"/>
  <c r="J51" i="51"/>
  <c r="I51" i="51"/>
  <c r="H51" i="51"/>
  <c r="T50" i="51"/>
  <c r="S50" i="51"/>
  <c r="R50" i="51"/>
  <c r="Q50" i="51"/>
  <c r="P50" i="51"/>
  <c r="O50" i="51"/>
  <c r="K50" i="51"/>
  <c r="J50" i="51"/>
  <c r="I50" i="51"/>
  <c r="H50" i="51"/>
  <c r="T49" i="51"/>
  <c r="S49" i="51"/>
  <c r="R49" i="51"/>
  <c r="Q49" i="51"/>
  <c r="P49" i="51"/>
  <c r="O49" i="51"/>
  <c r="K49" i="51"/>
  <c r="J49" i="51"/>
  <c r="I49" i="51"/>
  <c r="H49" i="51"/>
  <c r="T48" i="51"/>
  <c r="S48" i="51"/>
  <c r="R48" i="51"/>
  <c r="Q48" i="51"/>
  <c r="P48" i="51"/>
  <c r="O48" i="51"/>
  <c r="K48" i="51"/>
  <c r="J48" i="51"/>
  <c r="I48" i="51"/>
  <c r="H48" i="51"/>
  <c r="T47" i="51"/>
  <c r="S47" i="51"/>
  <c r="R47" i="51"/>
  <c r="Q47" i="51"/>
  <c r="P47" i="51"/>
  <c r="O47" i="51"/>
  <c r="K47" i="51"/>
  <c r="J47" i="51"/>
  <c r="I47" i="51"/>
  <c r="H47" i="51"/>
  <c r="K27" i="51"/>
  <c r="K26" i="51"/>
  <c r="K25" i="51"/>
  <c r="K24" i="51"/>
  <c r="K23" i="51"/>
  <c r="K22" i="51"/>
  <c r="K21" i="51"/>
  <c r="K20" i="51"/>
  <c r="K19" i="51"/>
  <c r="K18" i="51"/>
  <c r="K17" i="51"/>
  <c r="K16" i="51"/>
  <c r="K15" i="51"/>
  <c r="K14" i="51"/>
  <c r="K13" i="51"/>
  <c r="K12" i="51"/>
  <c r="K11" i="51"/>
  <c r="K10" i="51"/>
  <c r="K9" i="51"/>
  <c r="K8" i="51"/>
  <c r="K7" i="51"/>
  <c r="K40" i="51" l="1"/>
  <c r="U47" i="51"/>
  <c r="V47" i="51" s="1"/>
  <c r="U48" i="51"/>
  <c r="V48" i="51" s="1"/>
  <c r="U49" i="51"/>
  <c r="V49" i="51" s="1"/>
  <c r="U50" i="51"/>
  <c r="V50" i="51" s="1"/>
  <c r="U51" i="51"/>
  <c r="V51" i="51" s="1"/>
  <c r="U52" i="51"/>
  <c r="V52" i="51" s="1"/>
  <c r="U59" i="51"/>
  <c r="W59" i="51" s="1"/>
  <c r="U60" i="51"/>
  <c r="W60" i="51" s="1"/>
  <c r="U61" i="51"/>
  <c r="W61" i="51" s="1"/>
  <c r="U63" i="51"/>
  <c r="V63" i="51" s="1"/>
  <c r="U64" i="51"/>
  <c r="V64" i="51" s="1"/>
  <c r="U65" i="51"/>
  <c r="V65" i="51" s="1"/>
  <c r="U66" i="51"/>
  <c r="V66" i="51" s="1"/>
  <c r="L47" i="51"/>
  <c r="M47" i="51" s="1"/>
  <c r="L48" i="51"/>
  <c r="M48" i="51" s="1"/>
  <c r="L49" i="51"/>
  <c r="M49" i="51" s="1"/>
  <c r="L50" i="51"/>
  <c r="M50" i="51" s="1"/>
  <c r="L51" i="51"/>
  <c r="M51" i="51" s="1"/>
  <c r="L52" i="51"/>
  <c r="M52" i="51" s="1"/>
  <c r="U53" i="51"/>
  <c r="W53" i="51" s="1"/>
  <c r="L53" i="51"/>
  <c r="U54" i="51"/>
  <c r="U55" i="51"/>
  <c r="V55" i="51" s="1"/>
  <c r="U56" i="51"/>
  <c r="V56" i="51" s="1"/>
  <c r="U57" i="51"/>
  <c r="U58" i="51"/>
  <c r="V58" i="51" s="1"/>
  <c r="U62" i="51"/>
  <c r="W62" i="51" s="1"/>
  <c r="L54" i="51"/>
  <c r="N54" i="51" s="1"/>
  <c r="L55" i="51"/>
  <c r="N55" i="51" s="1"/>
  <c r="L56" i="51"/>
  <c r="N56" i="51" s="1"/>
  <c r="L57" i="51"/>
  <c r="N57" i="51" s="1"/>
  <c r="L58" i="51"/>
  <c r="N58" i="51" s="1"/>
  <c r="L59" i="51"/>
  <c r="M59" i="51" s="1"/>
  <c r="L60" i="51"/>
  <c r="N60" i="51" s="1"/>
  <c r="L61" i="51"/>
  <c r="N61" i="51" s="1"/>
  <c r="L62" i="51"/>
  <c r="M62" i="51" s="1"/>
  <c r="L63" i="51"/>
  <c r="M63" i="51" s="1"/>
  <c r="L64" i="51"/>
  <c r="M64" i="51" s="1"/>
  <c r="L65" i="51"/>
  <c r="M65" i="51" s="1"/>
  <c r="L66" i="51"/>
  <c r="M66" i="51" s="1"/>
  <c r="N66" i="51" l="1"/>
  <c r="AG53" i="51"/>
  <c r="AU53" i="51" s="1"/>
  <c r="N51" i="51"/>
  <c r="N64" i="51"/>
  <c r="AE63" i="51"/>
  <c r="AG54" i="51"/>
  <c r="AU54" i="51" s="1"/>
  <c r="N49" i="51"/>
  <c r="AG57" i="51"/>
  <c r="AU57" i="51" s="1"/>
  <c r="N47" i="51"/>
  <c r="V59" i="51"/>
  <c r="AE51" i="51"/>
  <c r="AE49" i="51"/>
  <c r="AE47" i="51"/>
  <c r="W66" i="51"/>
  <c r="W49" i="51"/>
  <c r="X49" i="51" s="1"/>
  <c r="Y49" i="51" s="1"/>
  <c r="AE66" i="51"/>
  <c r="V61" i="51"/>
  <c r="AG47" i="51"/>
  <c r="AU47" i="51" s="1"/>
  <c r="W64" i="51"/>
  <c r="X64" i="51" s="1"/>
  <c r="Y64" i="51" s="1"/>
  <c r="W51" i="51"/>
  <c r="W47" i="51"/>
  <c r="X47" i="51" s="1"/>
  <c r="Z47" i="51" s="1"/>
  <c r="AE65" i="51"/>
  <c r="AE64" i="51"/>
  <c r="V60" i="51"/>
  <c r="W65" i="51"/>
  <c r="W63" i="51"/>
  <c r="AE58" i="51"/>
  <c r="AE56" i="51"/>
  <c r="AE50" i="51"/>
  <c r="AE52" i="51"/>
  <c r="AE48" i="51"/>
  <c r="V62" i="51"/>
  <c r="AE54" i="51"/>
  <c r="W52" i="51"/>
  <c r="W50" i="51"/>
  <c r="W48" i="51"/>
  <c r="W58" i="51"/>
  <c r="W55" i="51"/>
  <c r="V54" i="51"/>
  <c r="W57" i="51"/>
  <c r="N65" i="51"/>
  <c r="N63" i="51"/>
  <c r="AE62" i="51"/>
  <c r="AE61" i="51"/>
  <c r="AE60" i="51"/>
  <c r="AE59" i="51"/>
  <c r="AG62" i="51"/>
  <c r="AU62" i="51" s="1"/>
  <c r="AG60" i="51"/>
  <c r="AU60" i="51" s="1"/>
  <c r="AG59" i="51"/>
  <c r="AU59" i="51" s="1"/>
  <c r="AG58" i="51"/>
  <c r="AU58" i="51" s="1"/>
  <c r="AE57" i="51"/>
  <c r="AE55" i="51"/>
  <c r="AG65" i="51"/>
  <c r="AU65" i="51" s="1"/>
  <c r="AG63" i="51"/>
  <c r="AU63" i="51" s="1"/>
  <c r="N59" i="51"/>
  <c r="W56" i="51"/>
  <c r="W54" i="51"/>
  <c r="V57" i="51"/>
  <c r="AG56" i="51"/>
  <c r="AU56" i="51" s="1"/>
  <c r="N52" i="51"/>
  <c r="N50" i="51"/>
  <c r="N48" i="51"/>
  <c r="V53" i="51"/>
  <c r="AG52" i="51"/>
  <c r="AU52" i="51" s="1"/>
  <c r="AG50" i="51"/>
  <c r="AU50" i="51" s="1"/>
  <c r="AG48" i="51"/>
  <c r="AU48" i="51" s="1"/>
  <c r="M61" i="51"/>
  <c r="M60" i="51"/>
  <c r="AG61" i="51"/>
  <c r="AU61" i="51" s="1"/>
  <c r="AG66" i="51"/>
  <c r="AU66" i="51" s="1"/>
  <c r="AG64" i="51"/>
  <c r="AU64" i="51" s="1"/>
  <c r="N62" i="51"/>
  <c r="M58" i="51"/>
  <c r="M57" i="51"/>
  <c r="M56" i="51"/>
  <c r="M55" i="51"/>
  <c r="M54" i="51"/>
  <c r="AG55" i="51"/>
  <c r="AU55" i="51" s="1"/>
  <c r="AE53" i="51"/>
  <c r="M53" i="51"/>
  <c r="N53" i="51"/>
  <c r="AG51" i="51"/>
  <c r="AU51" i="51" s="1"/>
  <c r="AG49" i="51"/>
  <c r="AU49" i="51" s="1"/>
  <c r="AH57" i="51" l="1"/>
  <c r="AH54" i="51"/>
  <c r="AH53" i="51"/>
  <c r="X55" i="51"/>
  <c r="Z55" i="51" s="1"/>
  <c r="X62" i="51"/>
  <c r="Y62" i="51" s="1"/>
  <c r="X51" i="51"/>
  <c r="Y51" i="51" s="1"/>
  <c r="AC51" i="51" s="1"/>
  <c r="X66" i="51"/>
  <c r="Z66" i="51" s="1"/>
  <c r="X56" i="51"/>
  <c r="Y56" i="51" s="1"/>
  <c r="X52" i="51"/>
  <c r="Y52" i="51" s="1"/>
  <c r="X63" i="51"/>
  <c r="Z63" i="51" s="1"/>
  <c r="X59" i="51"/>
  <c r="Z59" i="51" s="1"/>
  <c r="AH51" i="51"/>
  <c r="AH55" i="51"/>
  <c r="AH66" i="51"/>
  <c r="AH48" i="51"/>
  <c r="AH52" i="51"/>
  <c r="AH63" i="51"/>
  <c r="AH58" i="51"/>
  <c r="AH60" i="51"/>
  <c r="AH47" i="51"/>
  <c r="AH49" i="51"/>
  <c r="AH64" i="51"/>
  <c r="AH61" i="51"/>
  <c r="AH50" i="51"/>
  <c r="AH56" i="51"/>
  <c r="AH65" i="51"/>
  <c r="AH59" i="51"/>
  <c r="AH62" i="51"/>
  <c r="X60" i="51"/>
  <c r="Z60" i="51" s="1"/>
  <c r="X61" i="51"/>
  <c r="Y61" i="51" s="1"/>
  <c r="X50" i="51"/>
  <c r="Y50" i="51" s="1"/>
  <c r="X54" i="51"/>
  <c r="Y54" i="51" s="1"/>
  <c r="X65" i="51"/>
  <c r="Y65" i="51" s="1"/>
  <c r="X58" i="51"/>
  <c r="Y58" i="51" s="1"/>
  <c r="Z64" i="51"/>
  <c r="AB64" i="51" s="1"/>
  <c r="AK64" i="51" s="1"/>
  <c r="AS64" i="51" s="1"/>
  <c r="X48" i="51"/>
  <c r="Y48" i="51" s="1"/>
  <c r="Z49" i="51"/>
  <c r="AA49" i="51" s="1"/>
  <c r="AE79" i="51"/>
  <c r="Y47" i="51"/>
  <c r="AA47" i="51" s="1"/>
  <c r="X53" i="51"/>
  <c r="X57" i="51"/>
  <c r="AC49" i="51"/>
  <c r="AC64" i="51"/>
  <c r="Y55" i="51" l="1"/>
  <c r="AC55" i="51" s="1"/>
  <c r="Z62" i="51"/>
  <c r="AA62" i="51" s="1"/>
  <c r="Y63" i="51"/>
  <c r="AC63" i="51" s="1"/>
  <c r="Z52" i="51"/>
  <c r="AB52" i="51" s="1"/>
  <c r="AK52" i="51" s="1"/>
  <c r="AS52" i="51" s="1"/>
  <c r="Y59" i="51"/>
  <c r="AA59" i="51" s="1"/>
  <c r="Y66" i="51"/>
  <c r="AA66" i="51" s="1"/>
  <c r="AI66" i="51" s="1"/>
  <c r="Z56" i="51"/>
  <c r="AB56" i="51" s="1"/>
  <c r="AK56" i="51" s="1"/>
  <c r="AS56" i="51" s="1"/>
  <c r="Z51" i="51"/>
  <c r="AA51" i="51" s="1"/>
  <c r="AI51" i="51" s="1"/>
  <c r="Y60" i="51"/>
  <c r="AA60" i="51" s="1"/>
  <c r="Z61" i="51"/>
  <c r="AB61" i="51" s="1"/>
  <c r="AK61" i="51" s="1"/>
  <c r="AS61" i="51" s="1"/>
  <c r="Z54" i="51"/>
  <c r="AB54" i="51" s="1"/>
  <c r="AK54" i="51" s="1"/>
  <c r="AS54" i="51" s="1"/>
  <c r="AA64" i="51"/>
  <c r="AI64" i="51" s="1"/>
  <c r="Z65" i="51"/>
  <c r="AB65" i="51" s="1"/>
  <c r="AK65" i="51" s="1"/>
  <c r="AS65" i="51" s="1"/>
  <c r="Z50" i="51"/>
  <c r="AB50" i="51" s="1"/>
  <c r="AK50" i="51" s="1"/>
  <c r="AS50" i="51" s="1"/>
  <c r="Z58" i="51"/>
  <c r="AB58" i="51" s="1"/>
  <c r="AK58" i="51" s="1"/>
  <c r="AS58" i="51" s="1"/>
  <c r="AB49" i="51"/>
  <c r="AK49" i="51" s="1"/>
  <c r="AS49" i="51" s="1"/>
  <c r="Z48" i="51"/>
  <c r="AB48" i="51" s="1"/>
  <c r="AK48" i="51" s="1"/>
  <c r="AS48" i="51" s="1"/>
  <c r="AC47" i="51"/>
  <c r="AB47" i="51"/>
  <c r="AK47" i="51" s="1"/>
  <c r="AS47" i="51" s="1"/>
  <c r="AI47" i="51"/>
  <c r="AC52" i="51"/>
  <c r="AC54" i="51"/>
  <c r="AI49" i="51"/>
  <c r="Y57" i="51"/>
  <c r="Z57" i="51"/>
  <c r="AC56" i="51"/>
  <c r="AC61" i="51"/>
  <c r="Z53" i="51"/>
  <c r="Y53" i="51"/>
  <c r="AC65" i="51"/>
  <c r="AC50" i="51"/>
  <c r="AC58" i="51"/>
  <c r="AC48" i="51"/>
  <c r="AC62" i="51"/>
  <c r="AB55" i="51" l="1"/>
  <c r="AK55" i="51" s="1"/>
  <c r="AS55" i="51" s="1"/>
  <c r="AB59" i="51"/>
  <c r="AK59" i="51" s="1"/>
  <c r="AS59" i="51" s="1"/>
  <c r="AA52" i="51"/>
  <c r="AL52" i="51" s="1"/>
  <c r="AA55" i="51"/>
  <c r="AI55" i="51" s="1"/>
  <c r="AB62" i="51"/>
  <c r="AK62" i="51" s="1"/>
  <c r="AS62" i="51" s="1"/>
  <c r="AB66" i="51"/>
  <c r="AK66" i="51" s="1"/>
  <c r="AS66" i="51" s="1"/>
  <c r="AC66" i="51"/>
  <c r="AA63" i="51"/>
  <c r="AI63" i="51" s="1"/>
  <c r="AB63" i="51"/>
  <c r="AK63" i="51" s="1"/>
  <c r="AS63" i="51" s="1"/>
  <c r="AC59" i="51"/>
  <c r="AA56" i="51"/>
  <c r="AI56" i="51" s="1"/>
  <c r="AL64" i="51"/>
  <c r="AB51" i="51"/>
  <c r="AK51" i="51" s="1"/>
  <c r="AS51" i="51" s="1"/>
  <c r="AB60" i="51"/>
  <c r="AK60" i="51" s="1"/>
  <c r="AS60" i="51" s="1"/>
  <c r="AC60" i="51"/>
  <c r="AA61" i="51"/>
  <c r="AI61" i="51" s="1"/>
  <c r="AA50" i="51"/>
  <c r="AI50" i="51" s="1"/>
  <c r="AJ66" i="51"/>
  <c r="AN66" i="51"/>
  <c r="AM66" i="51"/>
  <c r="AJ47" i="51"/>
  <c r="AM47" i="51"/>
  <c r="AN47" i="51"/>
  <c r="AJ64" i="51"/>
  <c r="AN64" i="51"/>
  <c r="AM64" i="51"/>
  <c r="AJ51" i="51"/>
  <c r="AM51" i="51"/>
  <c r="AN51" i="51"/>
  <c r="AJ49" i="51"/>
  <c r="AN49" i="51"/>
  <c r="AM49" i="51"/>
  <c r="AA54" i="51"/>
  <c r="AI54" i="51" s="1"/>
  <c r="AA65" i="51"/>
  <c r="AL65" i="51" s="1"/>
  <c r="AF64" i="51"/>
  <c r="AF49" i="51"/>
  <c r="AL49" i="51"/>
  <c r="AA48" i="51"/>
  <c r="AL48" i="51" s="1"/>
  <c r="AA58" i="51"/>
  <c r="AL58" i="51" s="1"/>
  <c r="AF47" i="51"/>
  <c r="AL47" i="51"/>
  <c r="AI62" i="51"/>
  <c r="AI59" i="51"/>
  <c r="AC53" i="51"/>
  <c r="AA53" i="51"/>
  <c r="AB53" i="51"/>
  <c r="AK53" i="51" s="1"/>
  <c r="AS53" i="51" s="1"/>
  <c r="AI60" i="51"/>
  <c r="AB57" i="51"/>
  <c r="AK57" i="51" s="1"/>
  <c r="AS57" i="51" s="1"/>
  <c r="AC57" i="51"/>
  <c r="AA57" i="51"/>
  <c r="AI52" i="51" l="1"/>
  <c r="AJ52" i="51" s="1"/>
  <c r="AF59" i="51"/>
  <c r="AL59" i="51"/>
  <c r="AF52" i="51"/>
  <c r="AL55" i="51"/>
  <c r="AF55" i="51"/>
  <c r="AF62" i="51"/>
  <c r="AL62" i="51"/>
  <c r="AF66" i="51"/>
  <c r="AL56" i="51"/>
  <c r="AL66" i="51"/>
  <c r="AF63" i="51"/>
  <c r="AL63" i="51"/>
  <c r="AF56" i="51"/>
  <c r="AL60" i="51"/>
  <c r="AL51" i="51"/>
  <c r="AL50" i="51"/>
  <c r="AF51" i="51"/>
  <c r="AF60" i="51"/>
  <c r="AL54" i="51"/>
  <c r="AL61" i="51"/>
  <c r="AF61" i="51"/>
  <c r="AF50" i="51"/>
  <c r="AJ56" i="51"/>
  <c r="AN56" i="51"/>
  <c r="AM56" i="51"/>
  <c r="AJ61" i="51"/>
  <c r="AM61" i="51"/>
  <c r="AN61" i="51"/>
  <c r="AJ55" i="51"/>
  <c r="AN55" i="51"/>
  <c r="AM55" i="51"/>
  <c r="AO51" i="51"/>
  <c r="AW51" i="51" s="1"/>
  <c r="AP51" i="51"/>
  <c r="AX51" i="51" s="1"/>
  <c r="AO47" i="51"/>
  <c r="AW47" i="51" s="1"/>
  <c r="AP47" i="51"/>
  <c r="AX47" i="51" s="1"/>
  <c r="AJ63" i="51"/>
  <c r="AM63" i="51"/>
  <c r="AN63" i="51"/>
  <c r="AJ60" i="51"/>
  <c r="AN60" i="51"/>
  <c r="AM60" i="51"/>
  <c r="AJ59" i="51"/>
  <c r="AN59" i="51"/>
  <c r="AM59" i="51"/>
  <c r="AJ50" i="51"/>
  <c r="AM50" i="51"/>
  <c r="AN50" i="51"/>
  <c r="AJ62" i="51"/>
  <c r="AN62" i="51"/>
  <c r="AM62" i="51"/>
  <c r="AJ54" i="51"/>
  <c r="AM54" i="51"/>
  <c r="AN54" i="51"/>
  <c r="AO49" i="51"/>
  <c r="AW49" i="51" s="1"/>
  <c r="AP49" i="51"/>
  <c r="AX49" i="51" s="1"/>
  <c r="AP64" i="51"/>
  <c r="AX64" i="51" s="1"/>
  <c r="AO64" i="51"/>
  <c r="AW64" i="51" s="1"/>
  <c r="AO66" i="51"/>
  <c r="AW66" i="51" s="1"/>
  <c r="AP66" i="51"/>
  <c r="AX66" i="51" s="1"/>
  <c r="AF54" i="51"/>
  <c r="AF65" i="51"/>
  <c r="AI48" i="51"/>
  <c r="AI65" i="51"/>
  <c r="AF48" i="51"/>
  <c r="AF58" i="51"/>
  <c r="AI58" i="51"/>
  <c r="AI57" i="51"/>
  <c r="AL57" i="51"/>
  <c r="AF57" i="51"/>
  <c r="AF53" i="51"/>
  <c r="AL53" i="51"/>
  <c r="AI53" i="51"/>
  <c r="AM52" i="51" l="1"/>
  <c r="AN52" i="51"/>
  <c r="AJ53" i="51"/>
  <c r="AN53" i="51"/>
  <c r="AM53" i="51"/>
  <c r="AJ58" i="51"/>
  <c r="AM58" i="51"/>
  <c r="AN58" i="51"/>
  <c r="AJ57" i="51"/>
  <c r="AM57" i="51"/>
  <c r="AN57" i="51"/>
  <c r="AJ65" i="51"/>
  <c r="AN65" i="51"/>
  <c r="AM65" i="51"/>
  <c r="AO54" i="51"/>
  <c r="AW54" i="51" s="1"/>
  <c r="AP54" i="51"/>
  <c r="AX54" i="51" s="1"/>
  <c r="AO50" i="51"/>
  <c r="AW50" i="51" s="1"/>
  <c r="AP50" i="51"/>
  <c r="AX50" i="51" s="1"/>
  <c r="AO60" i="51"/>
  <c r="AW60" i="51" s="1"/>
  <c r="AP60" i="51"/>
  <c r="AX60" i="51" s="1"/>
  <c r="AO63" i="51"/>
  <c r="AW63" i="51" s="1"/>
  <c r="AP63" i="51"/>
  <c r="AX63" i="51" s="1"/>
  <c r="AO61" i="51"/>
  <c r="AW61" i="51" s="1"/>
  <c r="AP61" i="51"/>
  <c r="AX61" i="51" s="1"/>
  <c r="AJ48" i="51"/>
  <c r="AN48" i="51"/>
  <c r="AM48" i="51"/>
  <c r="AO62" i="51"/>
  <c r="AW62" i="51" s="1"/>
  <c r="AP62" i="51"/>
  <c r="AX62" i="51" s="1"/>
  <c r="AO59" i="51"/>
  <c r="AW59" i="51" s="1"/>
  <c r="AP59" i="51"/>
  <c r="AX59" i="51" s="1"/>
  <c r="AO52" i="51"/>
  <c r="AW52" i="51" s="1"/>
  <c r="AP52" i="51"/>
  <c r="AX52" i="51" s="1"/>
  <c r="AO55" i="51"/>
  <c r="AW55" i="51" s="1"/>
  <c r="AP55" i="51"/>
  <c r="AX55" i="51" s="1"/>
  <c r="AO56" i="51"/>
  <c r="AW56" i="51" s="1"/>
  <c r="AP56" i="51"/>
  <c r="AX56" i="51" s="1"/>
  <c r="AF79" i="51"/>
  <c r="M40" i="51" s="1"/>
  <c r="AO65" i="51" l="1"/>
  <c r="AW65" i="51" s="1"/>
  <c r="AP65" i="51"/>
  <c r="AX65" i="51" s="1"/>
  <c r="AO58" i="51"/>
  <c r="AW58" i="51" s="1"/>
  <c r="AP58" i="51"/>
  <c r="AX58" i="51" s="1"/>
  <c r="AO48" i="51"/>
  <c r="AW48" i="51" s="1"/>
  <c r="AP48" i="51"/>
  <c r="AX48" i="51" s="1"/>
  <c r="AO57" i="51"/>
  <c r="AW57" i="51" s="1"/>
  <c r="AP57" i="51"/>
  <c r="AX57" i="51" s="1"/>
  <c r="AO53" i="51"/>
  <c r="AW53" i="51" s="1"/>
  <c r="AP53" i="51"/>
  <c r="AX53" i="51" s="1"/>
</calcChain>
</file>

<file path=xl/sharedStrings.xml><?xml version="1.0" encoding="utf-8"?>
<sst xmlns="http://schemas.openxmlformats.org/spreadsheetml/2006/main" count="167" uniqueCount="124">
  <si>
    <t>x</t>
    <phoneticPr fontId="3"/>
  </si>
  <si>
    <t>y</t>
    <phoneticPr fontId="3"/>
  </si>
  <si>
    <r>
      <rPr>
        <sz val="11"/>
        <color theme="1"/>
        <rFont val="ＭＳ Ｐゴシック"/>
        <family val="3"/>
        <charset val="128"/>
      </rPr>
      <t>節点</t>
    </r>
    <r>
      <rPr>
        <sz val="11"/>
        <color theme="1"/>
        <rFont val="Arial"/>
        <family val="2"/>
      </rPr>
      <t>1</t>
    </r>
    <rPh sb="0" eb="1">
      <t>セツ</t>
    </rPh>
    <rPh sb="1" eb="2">
      <t>テン</t>
    </rPh>
    <phoneticPr fontId="3"/>
  </si>
  <si>
    <r>
      <rPr>
        <sz val="11"/>
        <color theme="1"/>
        <rFont val="ＭＳ Ｐゴシック"/>
        <family val="3"/>
        <charset val="128"/>
      </rPr>
      <t>節点</t>
    </r>
    <r>
      <rPr>
        <sz val="11"/>
        <color theme="1"/>
        <rFont val="Arial"/>
        <family val="2"/>
      </rPr>
      <t>2</t>
    </r>
    <r>
      <rPr>
        <sz val="11"/>
        <color theme="1"/>
        <rFont val="ＭＳ Ｐゴシック"/>
        <family val="2"/>
        <charset val="128"/>
        <scheme val="minor"/>
      </rPr>
      <t/>
    </r>
    <rPh sb="0" eb="1">
      <t>セツ</t>
    </rPh>
    <rPh sb="1" eb="2">
      <t>テン</t>
    </rPh>
    <phoneticPr fontId="3"/>
  </si>
  <si>
    <t>x1</t>
    <phoneticPr fontId="3"/>
  </si>
  <si>
    <t>y1</t>
    <phoneticPr fontId="3"/>
  </si>
  <si>
    <t>x2</t>
    <phoneticPr fontId="3"/>
  </si>
  <si>
    <t>y2</t>
    <phoneticPr fontId="3"/>
  </si>
  <si>
    <t>(mm)</t>
    <phoneticPr fontId="3"/>
  </si>
  <si>
    <t>(mm)</t>
    <phoneticPr fontId="3"/>
  </si>
  <si>
    <t>Le</t>
    <phoneticPr fontId="3"/>
  </si>
  <si>
    <t>l</t>
    <phoneticPr fontId="3"/>
  </si>
  <si>
    <t>m</t>
    <phoneticPr fontId="3"/>
  </si>
  <si>
    <t>u</t>
    <phoneticPr fontId="3"/>
  </si>
  <si>
    <t>v</t>
    <phoneticPr fontId="3"/>
  </si>
  <si>
    <t>theta</t>
    <phoneticPr fontId="3"/>
  </si>
  <si>
    <t>(radian)</t>
  </si>
  <si>
    <t>(radian)</t>
    <phoneticPr fontId="3"/>
  </si>
  <si>
    <t>Px</t>
    <phoneticPr fontId="3"/>
  </si>
  <si>
    <t>Py</t>
    <phoneticPr fontId="3"/>
  </si>
  <si>
    <t>Mz</t>
    <phoneticPr fontId="3"/>
  </si>
  <si>
    <t>(N)</t>
    <phoneticPr fontId="3"/>
  </si>
  <si>
    <t>(N-mm)</t>
    <phoneticPr fontId="3"/>
  </si>
  <si>
    <t>W</t>
    <phoneticPr fontId="3"/>
  </si>
  <si>
    <t>u1</t>
    <phoneticPr fontId="3"/>
  </si>
  <si>
    <t>v1</t>
    <phoneticPr fontId="3"/>
  </si>
  <si>
    <t>theta1</t>
    <phoneticPr fontId="3"/>
  </si>
  <si>
    <t>u2</t>
    <phoneticPr fontId="3"/>
  </si>
  <si>
    <t>v2</t>
    <phoneticPr fontId="3"/>
  </si>
  <si>
    <t>theta2</t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</si>
  <si>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</si>
  <si>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</si>
  <si>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</si>
  <si>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</si>
  <si>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A</t>
    <phoneticPr fontId="3"/>
  </si>
  <si>
    <t>E</t>
    <phoneticPr fontId="3"/>
  </si>
  <si>
    <t>I</t>
    <phoneticPr fontId="3"/>
  </si>
  <si>
    <t>Ua</t>
    <phoneticPr fontId="3"/>
  </si>
  <si>
    <t>Ub</t>
    <phoneticPr fontId="3"/>
  </si>
  <si>
    <t>節点番号</t>
    <rPh sb="0" eb="1">
      <t>セツ</t>
    </rPh>
    <rPh sb="1" eb="2">
      <t>テン</t>
    </rPh>
    <rPh sb="2" eb="4">
      <t>バンゴウ</t>
    </rPh>
    <phoneticPr fontId="3"/>
  </si>
  <si>
    <t>要素番号</t>
    <rPh sb="0" eb="2">
      <t>ヨウソ</t>
    </rPh>
    <rPh sb="2" eb="4">
      <t>バンゴウ</t>
    </rPh>
    <phoneticPr fontId="3"/>
  </si>
  <si>
    <t>Pye1</t>
    <phoneticPr fontId="3"/>
  </si>
  <si>
    <t>Pye2</t>
    <phoneticPr fontId="3"/>
  </si>
  <si>
    <t>Mze1</t>
    <phoneticPr fontId="3"/>
  </si>
  <si>
    <t>Mze2</t>
    <phoneticPr fontId="3"/>
  </si>
  <si>
    <t>(N-m)</t>
    <phoneticPr fontId="3"/>
  </si>
  <si>
    <t>Pxe1</t>
    <phoneticPr fontId="3"/>
  </si>
  <si>
    <t>Pxe2</t>
    <phoneticPr fontId="3"/>
  </si>
  <si>
    <t>(N)</t>
    <phoneticPr fontId="3"/>
  </si>
  <si>
    <t>(MPa)</t>
    <phoneticPr fontId="3"/>
  </si>
  <si>
    <t>(mm^2)</t>
    <phoneticPr fontId="3"/>
  </si>
  <si>
    <t>(mm^4)</t>
    <phoneticPr fontId="3"/>
  </si>
  <si>
    <t>全ポテンシャルエネルギ</t>
    <rPh sb="0" eb="1">
      <t>ゼン</t>
    </rPh>
    <phoneticPr fontId="3"/>
  </si>
  <si>
    <t>←目的セル</t>
    <rPh sb="1" eb="3">
      <t>モクテキ</t>
    </rPh>
    <phoneticPr fontId="3"/>
  </si>
  <si>
    <t>外力の仕事</t>
    <rPh sb="0" eb="2">
      <t>ガイリョク</t>
    </rPh>
    <rPh sb="3" eb="5">
      <t>シゴト</t>
    </rPh>
    <phoneticPr fontId="3"/>
  </si>
  <si>
    <t>合計</t>
    <rPh sb="0" eb="2">
      <t>ゴウケイ</t>
    </rPh>
    <phoneticPr fontId="3"/>
  </si>
  <si>
    <t>歪エネルギ</t>
    <rPh sb="0" eb="1">
      <t>ヒズミ</t>
    </rPh>
    <phoneticPr fontId="3"/>
  </si>
  <si>
    <r>
      <rPr>
        <sz val="11"/>
        <color theme="1"/>
        <rFont val="ＭＳ Ｐゴシック"/>
        <family val="3"/>
        <charset val="128"/>
      </rPr>
      <t>節点変位</t>
    </r>
    <r>
      <rPr>
        <sz val="11"/>
        <color theme="1"/>
        <rFont val="Arial"/>
        <family val="2"/>
      </rPr>
      <t>1</t>
    </r>
    <rPh sb="0" eb="1">
      <t>セツ</t>
    </rPh>
    <rPh sb="1" eb="2">
      <t>テン</t>
    </rPh>
    <rPh sb="2" eb="4">
      <t>ヘンイ</t>
    </rPh>
    <phoneticPr fontId="3"/>
  </si>
  <si>
    <r>
      <rPr>
        <sz val="11"/>
        <color theme="1"/>
        <rFont val="ＭＳ Ｐゴシック"/>
        <family val="3"/>
        <charset val="128"/>
      </rPr>
      <t>節点変位</t>
    </r>
    <r>
      <rPr>
        <sz val="11"/>
        <color theme="1"/>
        <rFont val="Arial"/>
        <family val="2"/>
      </rPr>
      <t>2</t>
    </r>
    <rPh sb="0" eb="1">
      <t>セツ</t>
    </rPh>
    <rPh sb="1" eb="2">
      <t>テン</t>
    </rPh>
    <rPh sb="2" eb="4">
      <t>ヘンイ</t>
    </rPh>
    <phoneticPr fontId="3"/>
  </si>
  <si>
    <r>
      <rPr>
        <sz val="11"/>
        <color theme="1"/>
        <rFont val="ＭＳ Ｐゴシック"/>
        <family val="3"/>
        <charset val="128"/>
      </rPr>
      <t>節点座標</t>
    </r>
    <r>
      <rPr>
        <sz val="11"/>
        <color theme="1"/>
        <rFont val="Arial"/>
        <family val="2"/>
      </rPr>
      <t>1</t>
    </r>
    <rPh sb="0" eb="1">
      <t>セツ</t>
    </rPh>
    <rPh sb="1" eb="2">
      <t>テン</t>
    </rPh>
    <rPh sb="2" eb="4">
      <t>ザヒョウ</t>
    </rPh>
    <phoneticPr fontId="3"/>
  </si>
  <si>
    <r>
      <rPr>
        <sz val="11"/>
        <color theme="1"/>
        <rFont val="ＭＳ Ｐゴシック"/>
        <family val="3"/>
        <charset val="128"/>
      </rPr>
      <t>節点座標</t>
    </r>
    <r>
      <rPr>
        <sz val="11"/>
        <color theme="1"/>
        <rFont val="Arial"/>
        <family val="2"/>
      </rPr>
      <t xml:space="preserve"> 2</t>
    </r>
    <rPh sb="0" eb="1">
      <t>セツ</t>
    </rPh>
    <rPh sb="1" eb="2">
      <t>テン</t>
    </rPh>
    <rPh sb="2" eb="4">
      <t>ザヒョウ</t>
    </rPh>
    <phoneticPr fontId="3"/>
  </si>
  <si>
    <t>方向余弦</t>
    <rPh sb="0" eb="2">
      <t>ホウコウ</t>
    </rPh>
    <rPh sb="2" eb="4">
      <t>ヨゲン</t>
    </rPh>
    <phoneticPr fontId="3"/>
  </si>
  <si>
    <t>長さ</t>
    <rPh sb="0" eb="1">
      <t>ナガ</t>
    </rPh>
    <phoneticPr fontId="3"/>
  </si>
  <si>
    <t>変位関数の係数</t>
    <rPh sb="0" eb="2">
      <t>ヘンイ</t>
    </rPh>
    <rPh sb="2" eb="4">
      <t>カンスウ</t>
    </rPh>
    <rPh sb="5" eb="7">
      <t>ケイスウ</t>
    </rPh>
    <phoneticPr fontId="3"/>
  </si>
  <si>
    <t>変数セル</t>
    <rPh sb="0" eb="2">
      <t>ヘンスウ</t>
    </rPh>
    <phoneticPr fontId="3"/>
  </si>
  <si>
    <t>l'</t>
    <phoneticPr fontId="3"/>
  </si>
  <si>
    <t>Le'</t>
    <phoneticPr fontId="3"/>
  </si>
  <si>
    <t>m'</t>
    <phoneticPr fontId="3"/>
  </si>
  <si>
    <t>theta'e1</t>
    <phoneticPr fontId="3"/>
  </si>
  <si>
    <t>theta'e2</t>
    <phoneticPr fontId="3"/>
  </si>
  <si>
    <t>phi_e</t>
    <phoneticPr fontId="3"/>
  </si>
  <si>
    <r>
      <rPr>
        <sz val="11"/>
        <color theme="1"/>
        <rFont val="ＭＳ Ｐゴシック"/>
        <family val="3"/>
        <charset val="128"/>
      </rPr>
      <t>作成：滝　敏美</t>
    </r>
    <r>
      <rPr>
        <sz val="11"/>
        <color theme="1"/>
        <rFont val="Arial"/>
        <family val="2"/>
      </rPr>
      <t xml:space="preserve"> 2019/05/09</t>
    </r>
    <rPh sb="0" eb="2">
      <t>サクセイ</t>
    </rPh>
    <rPh sb="3" eb="4">
      <t>タキ</t>
    </rPh>
    <rPh sb="5" eb="7">
      <t>トシミ</t>
    </rPh>
    <phoneticPr fontId="3"/>
  </si>
  <si>
    <t>２次元梁　非線形解析ツール</t>
    <rPh sb="1" eb="3">
      <t>ジゲン</t>
    </rPh>
    <rPh sb="3" eb="4">
      <t>ハリ</t>
    </rPh>
    <rPh sb="5" eb="6">
      <t>ヒ</t>
    </rPh>
    <rPh sb="6" eb="8">
      <t>センケイ</t>
    </rPh>
    <rPh sb="8" eb="10">
      <t>カイセキ</t>
    </rPh>
    <phoneticPr fontId="3"/>
  </si>
  <si>
    <t>節点データ</t>
    <rPh sb="0" eb="1">
      <t>セツ</t>
    </rPh>
    <rPh sb="1" eb="2">
      <t>テン</t>
    </rPh>
    <phoneticPr fontId="3"/>
  </si>
  <si>
    <r>
      <rPr>
        <sz val="11"/>
        <color theme="1"/>
        <rFont val="ＭＳ Ｐゴシック"/>
        <family val="3"/>
        <charset val="128"/>
      </rPr>
      <t>入力するセル</t>
    </r>
    <rPh sb="0" eb="2">
      <t>ニュウリョク</t>
    </rPh>
    <phoneticPr fontId="3"/>
  </si>
  <si>
    <t>要素データ</t>
    <rPh sb="0" eb="2">
      <t>ヨウソ</t>
    </rPh>
    <phoneticPr fontId="3"/>
  </si>
  <si>
    <r>
      <t>LOOKUP</t>
    </r>
    <r>
      <rPr>
        <sz val="11"/>
        <color rgb="FFFF0000"/>
        <rFont val="ＭＳ Ｐゴシック"/>
        <family val="3"/>
        <charset val="128"/>
      </rPr>
      <t>関数でデータ作成</t>
    </r>
    <rPh sb="6" eb="8">
      <t>カンスウ</t>
    </rPh>
    <rPh sb="12" eb="14">
      <t>サクセイ</t>
    </rPh>
    <phoneticPr fontId="3"/>
  </si>
  <si>
    <t>節点力（要素座標系）</t>
    <rPh sb="0" eb="1">
      <t>セツ</t>
    </rPh>
    <rPh sb="1" eb="2">
      <t>テン</t>
    </rPh>
    <rPh sb="2" eb="3">
      <t>リョク</t>
    </rPh>
    <rPh sb="4" eb="6">
      <t>ヨウソ</t>
    </rPh>
    <rPh sb="6" eb="8">
      <t>ザヒョウ</t>
    </rPh>
    <rPh sb="8" eb="9">
      <t>ケイ</t>
    </rPh>
    <phoneticPr fontId="3"/>
  </si>
  <si>
    <t>Px1</t>
    <phoneticPr fontId="3"/>
  </si>
  <si>
    <t>Py1</t>
    <phoneticPr fontId="3"/>
  </si>
  <si>
    <t>Px2</t>
    <phoneticPr fontId="3"/>
  </si>
  <si>
    <t>Py2</t>
    <phoneticPr fontId="3"/>
  </si>
  <si>
    <t>節点力（全体座標系）</t>
    <rPh sb="0" eb="1">
      <t>セツ</t>
    </rPh>
    <rPh sb="1" eb="2">
      <t>テン</t>
    </rPh>
    <rPh sb="2" eb="3">
      <t>リョク</t>
    </rPh>
    <rPh sb="4" eb="6">
      <t>ゼンタイ</t>
    </rPh>
    <rPh sb="6" eb="8">
      <t>ザヒョウ</t>
    </rPh>
    <rPh sb="8" eb="9">
      <t>ケイ</t>
    </rPh>
    <phoneticPr fontId="3"/>
  </si>
  <si>
    <t>節点座標</t>
    <rPh sb="0" eb="1">
      <t>セツ</t>
    </rPh>
    <rPh sb="1" eb="2">
      <t>テン</t>
    </rPh>
    <rPh sb="2" eb="4">
      <t>ザヒョウ</t>
    </rPh>
    <phoneticPr fontId="3"/>
  </si>
  <si>
    <t>節点変位</t>
    <rPh sb="0" eb="1">
      <t>セツ</t>
    </rPh>
    <rPh sb="1" eb="2">
      <t>テン</t>
    </rPh>
    <rPh sb="2" eb="4">
      <t>ヘンイ</t>
    </rPh>
    <phoneticPr fontId="3"/>
  </si>
  <si>
    <t>外力</t>
    <rPh sb="0" eb="2">
      <t>ガイリョク</t>
    </rPh>
    <phoneticPr fontId="3"/>
  </si>
  <si>
    <t>b =</t>
    <phoneticPr fontId="3"/>
  </si>
  <si>
    <t>h =</t>
    <phoneticPr fontId="3"/>
  </si>
  <si>
    <t>変形倍率</t>
    <rPh sb="0" eb="2">
      <t>ヘンケイ</t>
    </rPh>
    <rPh sb="2" eb="4">
      <t>バイリツ</t>
    </rPh>
    <phoneticPr fontId="3"/>
  </si>
  <si>
    <r>
      <t xml:space="preserve">I </t>
    </r>
    <r>
      <rPr>
        <sz val="11"/>
        <color theme="1"/>
        <rFont val="ＭＳ Ｐゴシック"/>
        <family val="3"/>
        <charset val="128"/>
      </rPr>
      <t>型断面</t>
    </r>
    <rPh sb="2" eb="3">
      <t>カタ</t>
    </rPh>
    <rPh sb="3" eb="5">
      <t>ダンメン</t>
    </rPh>
    <phoneticPr fontId="3"/>
  </si>
  <si>
    <t>mm</t>
    <phoneticPr fontId="3"/>
  </si>
  <si>
    <t>tf =</t>
    <phoneticPr fontId="3"/>
  </si>
  <si>
    <t>tw =</t>
    <phoneticPr fontId="3"/>
  </si>
  <si>
    <t>断面２次モーメント</t>
    <rPh sb="0" eb="2">
      <t>ダンメン</t>
    </rPh>
    <rPh sb="3" eb="4">
      <t>ジ</t>
    </rPh>
    <phoneticPr fontId="3"/>
  </si>
  <si>
    <t>B</t>
    <phoneticPr fontId="3"/>
  </si>
  <si>
    <t>H</t>
    <phoneticPr fontId="3"/>
  </si>
  <si>
    <t>y_cg</t>
    <phoneticPr fontId="3"/>
  </si>
  <si>
    <t>A*y_cg</t>
    <phoneticPr fontId="3"/>
  </si>
  <si>
    <t>A*y_cg^2</t>
    <phoneticPr fontId="3"/>
  </si>
  <si>
    <t>I0</t>
    <phoneticPr fontId="3"/>
  </si>
  <si>
    <t>(mm^3)</t>
    <phoneticPr fontId="3"/>
  </si>
  <si>
    <t>A =</t>
    <phoneticPr fontId="3"/>
  </si>
  <si>
    <t>y_cg =</t>
    <phoneticPr fontId="3"/>
  </si>
  <si>
    <t>I =</t>
    <phoneticPr fontId="3"/>
  </si>
  <si>
    <t>rho =</t>
    <phoneticPr fontId="3"/>
  </si>
  <si>
    <t>せん断断面積補正係数</t>
    <rPh sb="2" eb="3">
      <t>ダン</t>
    </rPh>
    <rPh sb="3" eb="5">
      <t>ダンメン</t>
    </rPh>
    <rPh sb="5" eb="6">
      <t>セキ</t>
    </rPh>
    <rPh sb="6" eb="8">
      <t>ホセイ</t>
    </rPh>
    <rPh sb="8" eb="10">
      <t>ケイスウ</t>
    </rPh>
    <phoneticPr fontId="3"/>
  </si>
  <si>
    <t>b/h</t>
    <phoneticPr fontId="3"/>
  </si>
  <si>
    <t>tf/tw</t>
    <phoneticPr fontId="3"/>
  </si>
  <si>
    <t>m</t>
    <phoneticPr fontId="3"/>
  </si>
  <si>
    <t>n</t>
    <phoneticPr fontId="3"/>
  </si>
  <si>
    <t>nu</t>
    <phoneticPr fontId="3"/>
  </si>
  <si>
    <r>
      <rPr>
        <sz val="11"/>
        <color theme="1"/>
        <rFont val="ＭＳ Ｐゴシック"/>
        <family val="3"/>
        <charset val="128"/>
      </rPr>
      <t>分子</t>
    </r>
    <rPh sb="0" eb="2">
      <t>ブンシ</t>
    </rPh>
    <phoneticPr fontId="3"/>
  </si>
  <si>
    <r>
      <rPr>
        <sz val="11"/>
        <color theme="1"/>
        <rFont val="ＭＳ Ｐゴシック"/>
        <family val="3"/>
        <charset val="128"/>
      </rPr>
      <t>分母</t>
    </r>
    <rPh sb="0" eb="2">
      <t>ブンボ</t>
    </rPh>
    <phoneticPr fontId="3"/>
  </si>
  <si>
    <t>k</t>
    <phoneticPr fontId="3"/>
  </si>
  <si>
    <t>A =</t>
    <phoneticPr fontId="3"/>
  </si>
  <si>
    <t>I =</t>
    <phoneticPr fontId="3"/>
  </si>
  <si>
    <t>b =</t>
    <phoneticPr fontId="3"/>
  </si>
  <si>
    <t>x</t>
    <phoneticPr fontId="3"/>
  </si>
  <si>
    <t>M</t>
    <phoneticPr fontId="3"/>
  </si>
  <si>
    <t>P</t>
    <phoneticPr fontId="3"/>
  </si>
  <si>
    <t>V</t>
    <phoneticPr fontId="3"/>
  </si>
  <si>
    <t>x</t>
    <phoneticPr fontId="3"/>
  </si>
  <si>
    <t>Px</t>
    <phoneticPr fontId="3"/>
  </si>
  <si>
    <t>Py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</si>
</sst>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7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rgb="FFFF0000"/>
      <name val="Arial"/>
      <family val="2"/>
    </font>
    <font>
      <sz val="11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3" borderId="0" xfId="0" applyFont="1" applyFill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5" fillId="5" borderId="0" xfId="0" applyFont="1" applyFill="1">
      <alignment vertical="center"/>
    </xf>
    <xf numFmtId="0" fontId="2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176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FF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165100</xdr:colOff>
      <xdr:row>20</xdr:row>
      <xdr:rowOff>30962</xdr:rowOff>
    </xdr:from>
    <xdr:to>
      <xdr:col>40</xdr:col>
      <xdr:colOff>117475</xdr:colOff>
      <xdr:row>40</xdr:row>
      <xdr:rowOff>146050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61300" y="4602962"/>
          <a:ext cx="5527675" cy="4687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63500</xdr:colOff>
      <xdr:row>14</xdr:row>
      <xdr:rowOff>101600</xdr:rowOff>
    </xdr:from>
    <xdr:to>
      <xdr:col>19</xdr:col>
      <xdr:colOff>492125</xdr:colOff>
      <xdr:row>33</xdr:row>
      <xdr:rowOff>34925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89900" y="3302000"/>
          <a:ext cx="5064125" cy="427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406400</xdr:colOff>
      <xdr:row>0</xdr:row>
      <xdr:rowOff>63500</xdr:rowOff>
    </xdr:from>
    <xdr:to>
      <xdr:col>6</xdr:col>
      <xdr:colOff>482600</xdr:colOff>
      <xdr:row>9</xdr:row>
      <xdr:rowOff>217152</xdr:rowOff>
    </xdr:to>
    <xdr:pic>
      <xdr:nvPicPr>
        <xdr:cNvPr id="2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9600" y="63500"/>
          <a:ext cx="1447800" cy="221105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79"/>
  <sheetViews>
    <sheetView showGridLines="0" tabSelected="1" zoomScale="75" zoomScaleNormal="75" workbookViewId="0">
      <pane xSplit="1" topLeftCell="B1" activePane="topRight" state="frozen"/>
      <selection pane="topRight" activeCell="Q9" sqref="Q9"/>
    </sheetView>
  </sheetViews>
  <sheetFormatPr defaultRowHeight="18" customHeight="1"/>
  <cols>
    <col min="1" max="1" width="6" style="1" customWidth="1"/>
    <col min="2" max="2" width="9.875" style="1" customWidth="1"/>
    <col min="3" max="4" width="9" style="1"/>
    <col min="5" max="5" width="9" style="1" customWidth="1"/>
    <col min="6" max="7" width="9" style="1"/>
    <col min="8" max="8" width="7.75" style="1" customWidth="1"/>
    <col min="9" max="9" width="9" style="1"/>
    <col min="10" max="10" width="8" style="1" customWidth="1"/>
    <col min="11" max="11" width="12" style="1" customWidth="1"/>
    <col min="12" max="12" width="7.625" style="1" customWidth="1"/>
    <col min="13" max="13" width="9" style="1" customWidth="1"/>
    <col min="14" max="14" width="6.875" style="1" customWidth="1"/>
    <col min="15" max="24" width="9" style="1"/>
    <col min="25" max="25" width="10.5" style="1" bestFit="1" customWidth="1"/>
    <col min="26" max="26" width="8.875" style="1" customWidth="1"/>
    <col min="27" max="32" width="7" style="1" customWidth="1"/>
    <col min="33" max="33" width="8.5" style="1" customWidth="1"/>
    <col min="34" max="34" width="8.75" style="1" customWidth="1"/>
    <col min="35" max="35" width="7.625" style="1" customWidth="1"/>
    <col min="36" max="36" width="8.125" style="1" customWidth="1"/>
    <col min="37" max="37" width="8.625" style="1" customWidth="1"/>
    <col min="38" max="38" width="7.625" style="1" customWidth="1"/>
    <col min="39" max="39" width="8.5" style="1" customWidth="1"/>
    <col min="40" max="40" width="8.125" style="1" customWidth="1"/>
    <col min="41" max="41" width="9.875" style="1" customWidth="1"/>
    <col min="42" max="42" width="8.875" style="1" customWidth="1"/>
    <col min="43" max="16384" width="9" style="1"/>
  </cols>
  <sheetData>
    <row r="1" spans="1:22" ht="18" customHeight="1">
      <c r="A1" s="3" t="s">
        <v>72</v>
      </c>
      <c r="K1" s="1" t="s">
        <v>71</v>
      </c>
    </row>
    <row r="3" spans="1:22" ht="18" customHeight="1">
      <c r="A3" s="17" t="s">
        <v>73</v>
      </c>
      <c r="K3" s="3"/>
    </row>
    <row r="4" spans="1:22" ht="18" customHeight="1">
      <c r="A4" s="17"/>
      <c r="C4" s="32" t="s">
        <v>83</v>
      </c>
      <c r="D4" s="33"/>
      <c r="E4" s="32" t="s">
        <v>84</v>
      </c>
      <c r="F4" s="34"/>
      <c r="G4" s="35"/>
      <c r="H4" s="32" t="s">
        <v>85</v>
      </c>
      <c r="I4" s="36"/>
      <c r="J4" s="33"/>
      <c r="K4" s="27" t="s">
        <v>54</v>
      </c>
    </row>
    <row r="5" spans="1:22" ht="18" customHeight="1">
      <c r="B5" s="9" t="s">
        <v>39</v>
      </c>
      <c r="C5" s="10" t="s">
        <v>0</v>
      </c>
      <c r="D5" s="10" t="s">
        <v>1</v>
      </c>
      <c r="E5" s="10" t="s">
        <v>13</v>
      </c>
      <c r="F5" s="10" t="s">
        <v>14</v>
      </c>
      <c r="G5" s="10" t="s">
        <v>15</v>
      </c>
      <c r="H5" s="10" t="s">
        <v>18</v>
      </c>
      <c r="I5" s="10" t="s">
        <v>19</v>
      </c>
      <c r="J5" s="10" t="s">
        <v>20</v>
      </c>
      <c r="K5" s="10" t="s">
        <v>23</v>
      </c>
      <c r="T5" s="3" t="s">
        <v>88</v>
      </c>
      <c r="U5" s="13">
        <v>1</v>
      </c>
    </row>
    <row r="6" spans="1:22" ht="18" customHeight="1">
      <c r="B6" s="8"/>
      <c r="C6" s="8" t="s">
        <v>8</v>
      </c>
      <c r="D6" s="8" t="s">
        <v>9</v>
      </c>
      <c r="E6" s="8" t="s">
        <v>9</v>
      </c>
      <c r="F6" s="8" t="s">
        <v>9</v>
      </c>
      <c r="G6" s="8" t="s">
        <v>17</v>
      </c>
      <c r="H6" s="8" t="s">
        <v>21</v>
      </c>
      <c r="I6" s="8" t="s">
        <v>21</v>
      </c>
      <c r="J6" s="8" t="s">
        <v>22</v>
      </c>
      <c r="K6" s="8" t="s">
        <v>22</v>
      </c>
      <c r="M6" s="13"/>
      <c r="N6" s="18" t="s">
        <v>74</v>
      </c>
    </row>
    <row r="7" spans="1:22" ht="18" customHeight="1">
      <c r="A7" s="24">
        <v>1</v>
      </c>
      <c r="B7" s="6">
        <v>1</v>
      </c>
      <c r="C7" s="6">
        <v>-587.78525229247316</v>
      </c>
      <c r="D7" s="6">
        <v>-190.98300562505256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15">
        <f>E7*H7+F7*I7+G7*J7</f>
        <v>0</v>
      </c>
      <c r="M7" s="2"/>
      <c r="N7" s="3" t="s">
        <v>64</v>
      </c>
      <c r="U7" s="1">
        <f>C7+U$5*E7</f>
        <v>-587.78525229247316</v>
      </c>
      <c r="V7" s="1">
        <f>D7+U$5*F7</f>
        <v>-190.98300562505256</v>
      </c>
    </row>
    <row r="8" spans="1:22" ht="18" customHeight="1">
      <c r="A8" s="24">
        <v>2</v>
      </c>
      <c r="B8" s="6">
        <v>2</v>
      </c>
      <c r="C8" s="6">
        <v>-544.63903501502693</v>
      </c>
      <c r="D8" s="6">
        <v>-161.32943205457593</v>
      </c>
      <c r="E8" s="26">
        <v>-0.10948649308887438</v>
      </c>
      <c r="F8" s="26">
        <v>-0.23956246371864065</v>
      </c>
      <c r="G8" s="26">
        <v>-5.1445352502282257E-3</v>
      </c>
      <c r="H8" s="6">
        <v>0</v>
      </c>
      <c r="I8" s="6">
        <v>-3511.4100916989287</v>
      </c>
      <c r="J8" s="6">
        <v>0</v>
      </c>
      <c r="K8" s="15">
        <f t="shared" ref="K8:K31" si="0">E8*H8+F8*I8+G8*J8</f>
        <v>841.20205269389328</v>
      </c>
      <c r="U8" s="1">
        <f t="shared" ref="U8:U31" si="1">C8+U$5*E8</f>
        <v>-544.7485215081158</v>
      </c>
      <c r="V8" s="1">
        <f t="shared" ref="V8:V31" si="2">D8+U$5*F8</f>
        <v>-161.56899451829457</v>
      </c>
    </row>
    <row r="9" spans="1:22" ht="18" customHeight="1">
      <c r="A9" s="24">
        <v>3</v>
      </c>
      <c r="B9" s="6">
        <v>3</v>
      </c>
      <c r="C9" s="6">
        <v>-499.99999999999994</v>
      </c>
      <c r="D9" s="6">
        <v>-133.97459621556129</v>
      </c>
      <c r="E9" s="26">
        <v>-9.3229493412957345E-2</v>
      </c>
      <c r="F9" s="26">
        <v>-0.68989200886516366</v>
      </c>
      <c r="G9" s="26">
        <v>-9.7992097978897037E-3</v>
      </c>
      <c r="H9" s="6">
        <v>0</v>
      </c>
      <c r="I9" s="6">
        <v>-3625.9414110192074</v>
      </c>
      <c r="J9" s="6">
        <v>0</v>
      </c>
      <c r="K9" s="15">
        <f t="shared" si="0"/>
        <v>2501.5080040754269</v>
      </c>
      <c r="U9" s="1">
        <f t="shared" si="1"/>
        <v>-500.09322949341288</v>
      </c>
      <c r="V9" s="1">
        <f t="shared" si="2"/>
        <v>-134.66448822442646</v>
      </c>
    </row>
    <row r="10" spans="1:22" ht="18" customHeight="1">
      <c r="A10" s="24">
        <v>4</v>
      </c>
      <c r="B10" s="6">
        <v>4</v>
      </c>
      <c r="C10" s="6">
        <v>-453.99049973954675</v>
      </c>
      <c r="D10" s="6">
        <v>-108.99347581163215</v>
      </c>
      <c r="E10" s="26">
        <v>8.8044463848857713E-3</v>
      </c>
      <c r="F10" s="26">
        <v>-1.3345259695805307</v>
      </c>
      <c r="G10" s="26">
        <v>-1.3640979189555211E-2</v>
      </c>
      <c r="H10" s="6">
        <v>0</v>
      </c>
      <c r="I10" s="6">
        <v>-3730.5342769679919</v>
      </c>
      <c r="J10" s="6">
        <v>0</v>
      </c>
      <c r="K10" s="15">
        <f t="shared" si="0"/>
        <v>4978.4948730241131</v>
      </c>
      <c r="U10" s="1">
        <f t="shared" si="1"/>
        <v>-453.98169529316186</v>
      </c>
      <c r="V10" s="1">
        <f t="shared" si="2"/>
        <v>-110.32800178121268</v>
      </c>
    </row>
    <row r="11" spans="1:22" ht="18" customHeight="1">
      <c r="A11" s="24">
        <v>5</v>
      </c>
      <c r="B11" s="6">
        <v>5</v>
      </c>
      <c r="C11" s="6">
        <v>-406.73664307580015</v>
      </c>
      <c r="D11" s="6">
        <v>-86.454542357399077</v>
      </c>
      <c r="E11" s="26">
        <v>0.1546295781216725</v>
      </c>
      <c r="F11" s="26">
        <v>-2.1392864506746898</v>
      </c>
      <c r="G11" s="26">
        <v>-1.6437736586690673E-2</v>
      </c>
      <c r="H11" s="6">
        <v>0</v>
      </c>
      <c r="I11" s="6">
        <v>-3824.9020077698583</v>
      </c>
      <c r="J11" s="6">
        <v>0</v>
      </c>
      <c r="K11" s="15">
        <f t="shared" si="0"/>
        <v>8182.5610403804749</v>
      </c>
      <c r="U11" s="1">
        <f t="shared" si="1"/>
        <v>-406.58201349767847</v>
      </c>
      <c r="V11" s="1">
        <f t="shared" si="2"/>
        <v>-88.593828808073766</v>
      </c>
    </row>
    <row r="12" spans="1:22" ht="18" customHeight="1">
      <c r="A12" s="24">
        <v>6</v>
      </c>
      <c r="B12" s="6">
        <v>6</v>
      </c>
      <c r="C12" s="6">
        <v>-358.36794954530029</v>
      </c>
      <c r="D12" s="6">
        <v>-66.419573502798244</v>
      </c>
      <c r="E12" s="26">
        <v>0.30523741086114514</v>
      </c>
      <c r="F12" s="26">
        <v>-3.0559481292159609</v>
      </c>
      <c r="G12" s="26">
        <v>-1.8047007569821204E-2</v>
      </c>
      <c r="H12" s="6">
        <v>0</v>
      </c>
      <c r="I12" s="6">
        <v>-3908.7859480341103</v>
      </c>
      <c r="J12" s="6">
        <v>0</v>
      </c>
      <c r="K12" s="15">
        <f t="shared" si="0"/>
        <v>11945.047105400476</v>
      </c>
      <c r="U12" s="1">
        <f t="shared" si="1"/>
        <v>-358.06271213443915</v>
      </c>
      <c r="V12" s="1">
        <f t="shared" si="2"/>
        <v>-69.475521632014207</v>
      </c>
    </row>
    <row r="13" spans="1:22" ht="18" customHeight="1">
      <c r="A13" s="24">
        <v>7</v>
      </c>
      <c r="B13" s="6">
        <v>7</v>
      </c>
      <c r="C13" s="6">
        <v>-309.01699437494739</v>
      </c>
      <c r="D13" s="6">
        <v>-48.943483704846471</v>
      </c>
      <c r="E13" s="26">
        <v>0.42837463513158947</v>
      </c>
      <c r="F13" s="26">
        <v>-4.0266614160040417</v>
      </c>
      <c r="G13" s="26">
        <v>-1.8411804396815411E-2</v>
      </c>
      <c r="H13" s="6">
        <v>0</v>
      </c>
      <c r="I13" s="6">
        <v>-3981.9561777111812</v>
      </c>
      <c r="J13" s="6">
        <v>0</v>
      </c>
      <c r="K13" s="15">
        <f t="shared" si="0"/>
        <v>16033.989301008547</v>
      </c>
      <c r="U13" s="1">
        <f t="shared" si="1"/>
        <v>-308.58861973981578</v>
      </c>
      <c r="V13" s="1">
        <f t="shared" si="2"/>
        <v>-52.970145120850511</v>
      </c>
    </row>
    <row r="14" spans="1:22" ht="18" customHeight="1">
      <c r="A14" s="24">
        <v>8</v>
      </c>
      <c r="B14" s="6">
        <v>8</v>
      </c>
      <c r="C14" s="6">
        <v>-258.81904510252076</v>
      </c>
      <c r="D14" s="6">
        <v>-34.074173710931632</v>
      </c>
      <c r="E14" s="26">
        <v>0.50097562517120553</v>
      </c>
      <c r="F14" s="26">
        <v>-4.9887572080000169</v>
      </c>
      <c r="G14" s="26">
        <v>-1.755379071757172E-2</v>
      </c>
      <c r="H14" s="6">
        <v>0</v>
      </c>
      <c r="I14" s="6">
        <v>-4044.2121422875234</v>
      </c>
      <c r="J14" s="6">
        <v>0</v>
      </c>
      <c r="K14" s="15">
        <f t="shared" si="0"/>
        <v>20175.592475518071</v>
      </c>
      <c r="U14" s="1">
        <f t="shared" si="1"/>
        <v>-258.31806947734958</v>
      </c>
      <c r="V14" s="1">
        <f t="shared" si="2"/>
        <v>-39.062930918931649</v>
      </c>
    </row>
    <row r="15" spans="1:22" ht="18" customHeight="1">
      <c r="A15" s="24">
        <v>9</v>
      </c>
      <c r="B15" s="6">
        <v>9</v>
      </c>
      <c r="C15" s="6">
        <v>-207.91169081775931</v>
      </c>
      <c r="D15" s="6">
        <v>-21.852399266194311</v>
      </c>
      <c r="E15" s="26">
        <v>0.51033074412692814</v>
      </c>
      <c r="F15" s="26">
        <v>-5.8795601958359107</v>
      </c>
      <c r="G15" s="26">
        <v>-1.5564705191423474E-2</v>
      </c>
      <c r="H15" s="6">
        <v>0</v>
      </c>
      <c r="I15" s="6">
        <v>-4095.383202491596</v>
      </c>
      <c r="J15" s="6">
        <v>0</v>
      </c>
      <c r="K15" s="15">
        <f t="shared" si="0"/>
        <v>24079.052064064588</v>
      </c>
      <c r="U15" s="1">
        <f t="shared" si="1"/>
        <v>-207.40136007363239</v>
      </c>
      <c r="V15" s="1">
        <f t="shared" si="2"/>
        <v>-27.731959462030222</v>
      </c>
    </row>
    <row r="16" spans="1:22" ht="18" customHeight="1">
      <c r="A16" s="24">
        <v>10</v>
      </c>
      <c r="B16" s="6">
        <v>10</v>
      </c>
      <c r="C16" s="6">
        <v>-156.43446504023086</v>
      </c>
      <c r="D16" s="6">
        <v>-12.311659404862212</v>
      </c>
      <c r="E16" s="26">
        <v>0.45411769203436259</v>
      </c>
      <c r="F16" s="26">
        <v>-6.6409091513000105</v>
      </c>
      <c r="G16" s="26">
        <v>-1.2596410186239049E-2</v>
      </c>
      <c r="H16" s="6">
        <v>0</v>
      </c>
      <c r="I16" s="6">
        <v>-4135.3291020042343</v>
      </c>
      <c r="J16" s="6">
        <v>0</v>
      </c>
      <c r="K16" s="15">
        <f t="shared" si="0"/>
        <v>27462.344877137173</v>
      </c>
      <c r="U16" s="1">
        <f t="shared" si="1"/>
        <v>-155.98034734819649</v>
      </c>
      <c r="V16" s="1">
        <f t="shared" si="2"/>
        <v>-18.952568556162223</v>
      </c>
    </row>
    <row r="17" spans="1:35" ht="18" customHeight="1">
      <c r="A17" s="24">
        <v>11</v>
      </c>
      <c r="B17" s="6">
        <v>11</v>
      </c>
      <c r="C17" s="6">
        <v>-104.52846326765345</v>
      </c>
      <c r="D17" s="6">
        <v>-5.478104631726751</v>
      </c>
      <c r="E17" s="26">
        <v>0.33946812908146146</v>
      </c>
      <c r="F17" s="26">
        <v>-7.2231406109543146</v>
      </c>
      <c r="G17" s="26">
        <v>-8.8498947162801052E-3</v>
      </c>
      <c r="H17" s="6">
        <v>0</v>
      </c>
      <c r="I17" s="6">
        <v>-4163.9403518914805</v>
      </c>
      <c r="J17" s="6">
        <v>0</v>
      </c>
      <c r="K17" s="15">
        <f t="shared" si="0"/>
        <v>30076.726657338753</v>
      </c>
      <c r="U17" s="1">
        <f t="shared" si="1"/>
        <v>-104.18899513857198</v>
      </c>
      <c r="V17" s="1">
        <f t="shared" si="2"/>
        <v>-12.701245242681065</v>
      </c>
    </row>
    <row r="18" spans="1:35" ht="18" customHeight="1">
      <c r="A18" s="24">
        <v>12</v>
      </c>
      <c r="B18" s="6">
        <v>12</v>
      </c>
      <c r="C18" s="6">
        <v>-52.33595624294383</v>
      </c>
      <c r="D18" s="6">
        <v>-1.3704652454262032</v>
      </c>
      <c r="E18" s="26">
        <v>0.181264391362782</v>
      </c>
      <c r="F18" s="26">
        <v>-7.5883526889283752</v>
      </c>
      <c r="G18" s="26">
        <v>-4.5635773387807015E-3</v>
      </c>
      <c r="H18" s="6">
        <v>0</v>
      </c>
      <c r="I18" s="6">
        <v>-4181.1385307061382</v>
      </c>
      <c r="J18" s="6">
        <v>0</v>
      </c>
      <c r="K18" s="15">
        <f t="shared" si="0"/>
        <v>31727.953812265961</v>
      </c>
      <c r="U18" s="1">
        <f t="shared" si="1"/>
        <v>-52.154691851581049</v>
      </c>
      <c r="V18" s="1">
        <f t="shared" si="2"/>
        <v>-8.9588179343545775</v>
      </c>
    </row>
    <row r="19" spans="1:35" ht="18" customHeight="1">
      <c r="A19" s="24">
        <v>13</v>
      </c>
      <c r="B19" s="6">
        <v>13</v>
      </c>
      <c r="C19" s="6">
        <v>0</v>
      </c>
      <c r="D19" s="6">
        <v>0</v>
      </c>
      <c r="E19" s="26">
        <v>-1.3263528336549484E-4</v>
      </c>
      <c r="F19" s="26">
        <v>-7.7128162017097575</v>
      </c>
      <c r="G19" s="26">
        <v>-9.6382786974437549E-7</v>
      </c>
      <c r="H19" s="6">
        <v>0</v>
      </c>
      <c r="I19" s="6">
        <v>-4186.876499435506</v>
      </c>
      <c r="J19" s="6">
        <v>0</v>
      </c>
      <c r="K19" s="15">
        <f t="shared" si="0"/>
        <v>32292.608899404004</v>
      </c>
      <c r="U19" s="1">
        <f t="shared" si="1"/>
        <v>-1.3263528336549484E-4</v>
      </c>
      <c r="V19" s="1">
        <f t="shared" si="2"/>
        <v>-7.7128162017097575</v>
      </c>
    </row>
    <row r="20" spans="1:35" ht="18" customHeight="1">
      <c r="A20" s="24">
        <v>14</v>
      </c>
      <c r="B20" s="6">
        <v>14</v>
      </c>
      <c r="C20" s="6">
        <v>52.33595624294383</v>
      </c>
      <c r="D20" s="6">
        <v>-1.3704652454262032</v>
      </c>
      <c r="E20" s="26">
        <v>-0.18152084893289361</v>
      </c>
      <c r="F20" s="26">
        <v>-7.5884515310924758</v>
      </c>
      <c r="G20" s="26">
        <v>4.5617623492026256E-3</v>
      </c>
      <c r="H20" s="6">
        <v>0</v>
      </c>
      <c r="I20" s="6">
        <v>-4181.1385307061382</v>
      </c>
      <c r="J20" s="6">
        <v>0</v>
      </c>
      <c r="K20" s="15">
        <f t="shared" si="0"/>
        <v>31728.367085046739</v>
      </c>
      <c r="U20" s="1">
        <f t="shared" si="1"/>
        <v>52.154435394010939</v>
      </c>
      <c r="V20" s="1">
        <f t="shared" si="2"/>
        <v>-8.958916776518679</v>
      </c>
    </row>
    <row r="21" spans="1:35" ht="18" customHeight="1">
      <c r="A21" s="24">
        <v>15</v>
      </c>
      <c r="B21" s="6">
        <v>15</v>
      </c>
      <c r="C21" s="6">
        <v>104.52846326765345</v>
      </c>
      <c r="D21" s="6">
        <v>-5.478104631726751</v>
      </c>
      <c r="E21" s="26">
        <v>-0.33971935873609316</v>
      </c>
      <c r="F21" s="26">
        <v>-7.2233270958126159</v>
      </c>
      <c r="G21" s="26">
        <v>8.8484018182005044E-3</v>
      </c>
      <c r="H21" s="6">
        <v>0</v>
      </c>
      <c r="I21" s="6">
        <v>-4163.9403518914805</v>
      </c>
      <c r="J21" s="6">
        <v>0</v>
      </c>
      <c r="K21" s="15">
        <f t="shared" si="0"/>
        <v>30077.503169165251</v>
      </c>
      <c r="U21" s="1">
        <f t="shared" si="1"/>
        <v>104.18874390891736</v>
      </c>
      <c r="V21" s="1">
        <f t="shared" si="2"/>
        <v>-12.701431727539367</v>
      </c>
    </row>
    <row r="22" spans="1:35" ht="18" customHeight="1">
      <c r="A22" s="24">
        <v>16</v>
      </c>
      <c r="B22" s="6">
        <v>16</v>
      </c>
      <c r="C22" s="6">
        <v>156.43446504023086</v>
      </c>
      <c r="D22" s="6">
        <v>-12.311659404862212</v>
      </c>
      <c r="E22" s="26">
        <v>-0.45436556376646164</v>
      </c>
      <c r="F22" s="26">
        <v>-6.6411632760155035</v>
      </c>
      <c r="G22" s="26">
        <v>1.2595364064708302E-2</v>
      </c>
      <c r="H22" s="6">
        <v>0</v>
      </c>
      <c r="I22" s="6">
        <v>-4135.3291020042343</v>
      </c>
      <c r="J22" s="6">
        <v>0</v>
      </c>
      <c r="K22" s="15">
        <f t="shared" si="0"/>
        <v>27463.39576646869</v>
      </c>
      <c r="U22" s="1">
        <f t="shared" si="1"/>
        <v>155.9800994764644</v>
      </c>
      <c r="V22" s="1">
        <f t="shared" si="2"/>
        <v>-18.952822680877716</v>
      </c>
    </row>
    <row r="23" spans="1:35" ht="18" customHeight="1">
      <c r="A23" s="24">
        <v>17</v>
      </c>
      <c r="B23" s="6">
        <v>17</v>
      </c>
      <c r="C23" s="6">
        <v>207.91169081775931</v>
      </c>
      <c r="D23" s="6">
        <v>-21.852399266194311</v>
      </c>
      <c r="E23" s="26">
        <v>-0.51057410384940127</v>
      </c>
      <c r="F23" s="26">
        <v>-5.8798562511198984</v>
      </c>
      <c r="G23" s="26">
        <v>1.5564206543296927E-2</v>
      </c>
      <c r="H23" s="6">
        <v>0</v>
      </c>
      <c r="I23" s="6">
        <v>-4095.383202491596</v>
      </c>
      <c r="J23" s="6">
        <v>0</v>
      </c>
      <c r="K23" s="15">
        <f t="shared" si="0"/>
        <v>24080.264523901638</v>
      </c>
      <c r="U23" s="1">
        <f t="shared" si="1"/>
        <v>207.40111671390991</v>
      </c>
      <c r="V23" s="1">
        <f t="shared" si="2"/>
        <v>-27.732255517314208</v>
      </c>
    </row>
    <row r="24" spans="1:35" ht="18" customHeight="1">
      <c r="A24" s="24">
        <v>18</v>
      </c>
      <c r="B24" s="6">
        <v>18</v>
      </c>
      <c r="C24" s="6">
        <v>258.81904510252076</v>
      </c>
      <c r="D24" s="6">
        <v>-34.074173710931632</v>
      </c>
      <c r="E24" s="26">
        <v>-0.50121010738442129</v>
      </c>
      <c r="F24" s="26">
        <v>-4.9890662408430968</v>
      </c>
      <c r="G24" s="26">
        <v>1.7553878679541165E-2</v>
      </c>
      <c r="H24" s="6">
        <v>0</v>
      </c>
      <c r="I24" s="6">
        <v>-4044.2121422875234</v>
      </c>
      <c r="J24" s="6">
        <v>0</v>
      </c>
      <c r="K24" s="15">
        <f t="shared" si="0"/>
        <v>20176.842269894423</v>
      </c>
      <c r="U24" s="1">
        <f t="shared" si="1"/>
        <v>258.31783499513637</v>
      </c>
      <c r="V24" s="1">
        <f t="shared" si="2"/>
        <v>-39.063239951774726</v>
      </c>
    </row>
    <row r="25" spans="1:35" ht="18" customHeight="1">
      <c r="A25" s="24">
        <v>19</v>
      </c>
      <c r="B25" s="6">
        <v>19</v>
      </c>
      <c r="C25" s="6">
        <v>309.01699437494739</v>
      </c>
      <c r="D25" s="6">
        <v>-48.943483704846471</v>
      </c>
      <c r="E25" s="26">
        <v>-0.42859288452824945</v>
      </c>
      <c r="F25" s="26">
        <v>-4.0269547870755336</v>
      </c>
      <c r="G25" s="26">
        <v>1.8412452289172199E-2</v>
      </c>
      <c r="H25" s="6">
        <v>0</v>
      </c>
      <c r="I25" s="6">
        <v>-3981.9561777111812</v>
      </c>
      <c r="J25" s="6">
        <v>0</v>
      </c>
      <c r="K25" s="15">
        <f t="shared" si="0"/>
        <v>16035.157491759035</v>
      </c>
      <c r="U25" s="1">
        <f t="shared" si="1"/>
        <v>308.58840149041913</v>
      </c>
      <c r="V25" s="1">
        <f t="shared" si="2"/>
        <v>-52.970438491922003</v>
      </c>
    </row>
    <row r="26" spans="1:35" ht="18" customHeight="1">
      <c r="A26" s="24">
        <v>20</v>
      </c>
      <c r="B26" s="6">
        <v>20</v>
      </c>
      <c r="C26" s="6">
        <v>358.36794954530029</v>
      </c>
      <c r="D26" s="6">
        <v>-66.419573502798244</v>
      </c>
      <c r="E26" s="26">
        <v>-0.30543014613326852</v>
      </c>
      <c r="F26" s="26">
        <v>-3.0562009143186817</v>
      </c>
      <c r="G26" s="26">
        <v>1.8048127005127135E-2</v>
      </c>
      <c r="H26" s="6">
        <v>0</v>
      </c>
      <c r="I26" s="6">
        <v>-3908.7859480341103</v>
      </c>
      <c r="J26" s="6">
        <v>0</v>
      </c>
      <c r="K26" s="15">
        <f t="shared" si="0"/>
        <v>11946.035188257863</v>
      </c>
      <c r="U26" s="1">
        <f t="shared" si="1"/>
        <v>358.062519399167</v>
      </c>
      <c r="V26" s="1">
        <f t="shared" si="2"/>
        <v>-69.475774417116924</v>
      </c>
    </row>
    <row r="27" spans="1:35" ht="18" customHeight="1">
      <c r="A27" s="24">
        <v>21</v>
      </c>
      <c r="B27" s="6">
        <v>21</v>
      </c>
      <c r="C27" s="6">
        <v>406.73664307580015</v>
      </c>
      <c r="D27" s="6">
        <v>-86.454542357399077</v>
      </c>
      <c r="E27" s="26">
        <v>-0.1547871368863217</v>
      </c>
      <c r="F27" s="26">
        <v>-2.1394802618175697</v>
      </c>
      <c r="G27" s="26">
        <v>1.643918857980552E-2</v>
      </c>
      <c r="H27" s="6">
        <v>0</v>
      </c>
      <c r="I27" s="6">
        <v>-3824.9020077698583</v>
      </c>
      <c r="J27" s="6">
        <v>0</v>
      </c>
      <c r="K27" s="15">
        <f t="shared" si="0"/>
        <v>8183.302349010004</v>
      </c>
      <c r="U27" s="1">
        <f t="shared" si="1"/>
        <v>406.5818559389138</v>
      </c>
      <c r="V27" s="1">
        <f t="shared" si="2"/>
        <v>-88.594022619216645</v>
      </c>
    </row>
    <row r="28" spans="1:35" ht="18" customHeight="1">
      <c r="A28" s="24">
        <v>22</v>
      </c>
      <c r="B28" s="6">
        <v>22</v>
      </c>
      <c r="C28" s="6">
        <v>453.99049973954675</v>
      </c>
      <c r="D28" s="6">
        <v>-108.99347581163215</v>
      </c>
      <c r="E28" s="26">
        <v>-8.917930319354098E-3</v>
      </c>
      <c r="F28" s="26">
        <v>-1.3346518611217295</v>
      </c>
      <c r="G28" s="26">
        <v>1.3642558199523968E-2</v>
      </c>
      <c r="H28" s="6">
        <v>0</v>
      </c>
      <c r="I28" s="6">
        <v>-3730.5342769679919</v>
      </c>
      <c r="J28" s="6">
        <v>0</v>
      </c>
      <c r="K28" s="25">
        <f t="shared" si="0"/>
        <v>4978.9645157337363</v>
      </c>
      <c r="U28" s="1">
        <f t="shared" si="1"/>
        <v>453.98158180922741</v>
      </c>
      <c r="V28" s="1">
        <f t="shared" si="2"/>
        <v>-110.32812767275388</v>
      </c>
    </row>
    <row r="29" spans="1:35" ht="18" customHeight="1">
      <c r="A29" s="24">
        <v>23</v>
      </c>
      <c r="B29" s="6">
        <v>23</v>
      </c>
      <c r="C29" s="6">
        <v>499.99999999999994</v>
      </c>
      <c r="D29" s="6">
        <v>-133.97459621556129</v>
      </c>
      <c r="E29" s="26">
        <v>9.3163881067932247E-2</v>
      </c>
      <c r="F29" s="26">
        <v>-0.68995319817306</v>
      </c>
      <c r="G29" s="26">
        <v>9.8006283705506323E-3</v>
      </c>
      <c r="H29" s="6">
        <v>0</v>
      </c>
      <c r="I29" s="6">
        <v>-3625.9414110192074</v>
      </c>
      <c r="J29" s="6">
        <v>0</v>
      </c>
      <c r="K29" s="25">
        <f t="shared" si="0"/>
        <v>2501.7298729208401</v>
      </c>
      <c r="U29" s="1">
        <f t="shared" si="1"/>
        <v>500.09316388106788</v>
      </c>
      <c r="V29" s="1">
        <f t="shared" si="2"/>
        <v>-134.66454941373436</v>
      </c>
    </row>
    <row r="30" spans="1:35" ht="18" customHeight="1">
      <c r="A30" s="24">
        <v>24</v>
      </c>
      <c r="B30" s="6">
        <v>24</v>
      </c>
      <c r="C30" s="6">
        <v>544.63903501502693</v>
      </c>
      <c r="D30" s="6">
        <v>-161.32943205457593</v>
      </c>
      <c r="E30" s="26">
        <v>0.109462943298838</v>
      </c>
      <c r="F30" s="26">
        <v>-0.23957618608202583</v>
      </c>
      <c r="G30" s="26">
        <v>5.145451680185739E-3</v>
      </c>
      <c r="H30" s="6">
        <v>0</v>
      </c>
      <c r="I30" s="6">
        <v>-3511.4100916989287</v>
      </c>
      <c r="J30" s="6">
        <v>0</v>
      </c>
      <c r="K30" s="25">
        <f t="shared" si="0"/>
        <v>841.25023753916594</v>
      </c>
      <c r="U30" s="1">
        <f t="shared" si="1"/>
        <v>544.74849795832574</v>
      </c>
      <c r="V30" s="1">
        <f t="shared" si="2"/>
        <v>-161.56900824065795</v>
      </c>
    </row>
    <row r="31" spans="1:35" ht="18" customHeight="1">
      <c r="A31" s="24">
        <v>25</v>
      </c>
      <c r="B31" s="6">
        <v>25</v>
      </c>
      <c r="C31" s="6">
        <v>587.78525229247316</v>
      </c>
      <c r="D31" s="6">
        <v>-190.98300562505256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25">
        <f t="shared" si="0"/>
        <v>0</v>
      </c>
      <c r="U31" s="1">
        <f t="shared" si="1"/>
        <v>587.78525229247316</v>
      </c>
      <c r="V31" s="1">
        <f t="shared" si="2"/>
        <v>-190.98300562505256</v>
      </c>
    </row>
    <row r="32" spans="1:35" ht="18" customHeight="1">
      <c r="A32" s="24">
        <v>26</v>
      </c>
      <c r="B32" s="6"/>
      <c r="C32" s="6"/>
      <c r="D32" s="6"/>
      <c r="E32" s="6"/>
      <c r="F32" s="6"/>
      <c r="G32" s="6"/>
      <c r="H32" s="6"/>
      <c r="I32" s="6"/>
      <c r="J32" s="6"/>
      <c r="K32" s="15"/>
      <c r="AH32" s="1">
        <f>SUM(AH8:AH31)</f>
        <v>0</v>
      </c>
      <c r="AI32" s="1">
        <f>SUM(AI8:AI31)</f>
        <v>0</v>
      </c>
    </row>
    <row r="33" spans="1:53" ht="18" customHeight="1">
      <c r="A33" s="24">
        <v>27</v>
      </c>
      <c r="B33" s="6"/>
      <c r="C33" s="6"/>
      <c r="D33" s="6"/>
      <c r="E33" s="6"/>
      <c r="F33" s="6"/>
      <c r="G33" s="6"/>
      <c r="H33" s="6"/>
      <c r="I33" s="6"/>
      <c r="J33" s="6"/>
      <c r="K33" s="15"/>
      <c r="AH33" s="1" t="e">
        <f>AH32/Y25</f>
        <v>#DIV/0!</v>
      </c>
      <c r="AI33" s="1" t="e">
        <f>AI32/Y25</f>
        <v>#DIV/0!</v>
      </c>
    </row>
    <row r="34" spans="1:53" ht="18" customHeight="1">
      <c r="A34" s="24">
        <v>28</v>
      </c>
      <c r="B34" s="6"/>
      <c r="C34" s="6"/>
      <c r="D34" s="6"/>
      <c r="E34" s="6"/>
      <c r="F34" s="6"/>
      <c r="G34" s="6"/>
      <c r="H34" s="6"/>
      <c r="I34" s="6"/>
      <c r="J34" s="6"/>
      <c r="K34" s="15"/>
    </row>
    <row r="35" spans="1:53" ht="18" customHeight="1">
      <c r="A35" s="24">
        <v>29</v>
      </c>
      <c r="B35" s="6"/>
      <c r="C35" s="6"/>
      <c r="D35" s="6"/>
      <c r="E35" s="6"/>
      <c r="F35" s="6"/>
      <c r="G35" s="6"/>
      <c r="H35" s="6"/>
      <c r="I35" s="6"/>
      <c r="J35" s="6"/>
      <c r="K35" s="15"/>
    </row>
    <row r="36" spans="1:53" ht="18" customHeight="1">
      <c r="A36" s="24">
        <v>30</v>
      </c>
      <c r="B36" s="6"/>
      <c r="C36" s="6"/>
      <c r="D36" s="6"/>
      <c r="E36" s="6"/>
      <c r="F36" s="6"/>
      <c r="G36" s="6"/>
      <c r="H36" s="6"/>
      <c r="I36" s="6"/>
      <c r="J36" s="6"/>
      <c r="K36" s="15"/>
    </row>
    <row r="37" spans="1:53" ht="18" customHeight="1">
      <c r="A37" s="24">
        <v>31</v>
      </c>
      <c r="B37" s="6"/>
      <c r="C37" s="6"/>
      <c r="D37" s="6"/>
      <c r="E37" s="6"/>
      <c r="F37" s="6"/>
      <c r="G37" s="6"/>
      <c r="H37" s="6"/>
      <c r="I37" s="6"/>
      <c r="J37" s="6"/>
      <c r="K37" s="15"/>
    </row>
    <row r="38" spans="1:53" ht="18" customHeight="1">
      <c r="A38" s="24">
        <v>32</v>
      </c>
      <c r="B38" s="6"/>
      <c r="C38" s="6"/>
      <c r="D38" s="6"/>
      <c r="E38" s="6"/>
      <c r="F38" s="6"/>
      <c r="G38" s="6"/>
      <c r="H38" s="6"/>
      <c r="I38" s="6"/>
      <c r="J38" s="6"/>
      <c r="K38" s="15"/>
    </row>
    <row r="39" spans="1:53" ht="18" customHeight="1">
      <c r="A39" s="24">
        <v>33</v>
      </c>
      <c r="B39" s="6"/>
      <c r="C39" s="6"/>
      <c r="D39" s="6"/>
      <c r="E39" s="6"/>
      <c r="F39" s="6"/>
      <c r="G39" s="6"/>
      <c r="H39" s="6"/>
      <c r="I39" s="6"/>
      <c r="J39" s="6"/>
      <c r="K39" s="15"/>
      <c r="M39" s="3" t="s">
        <v>52</v>
      </c>
    </row>
    <row r="40" spans="1:53" ht="18" customHeight="1">
      <c r="B40" s="5"/>
      <c r="C40" s="5"/>
      <c r="D40" s="5"/>
      <c r="E40" s="5"/>
      <c r="F40" s="5"/>
      <c r="G40" s="5"/>
      <c r="H40" s="5"/>
      <c r="I40" s="5"/>
      <c r="J40" s="4" t="s">
        <v>55</v>
      </c>
      <c r="K40" s="15">
        <f>SUM(K7:K39)</f>
        <v>388309.89363200887</v>
      </c>
      <c r="M40" s="11">
        <f>AE79+AF79-K40</f>
        <v>-190574.87101091829</v>
      </c>
      <c r="N40" s="3" t="s">
        <v>53</v>
      </c>
      <c r="AT40" s="1" t="s">
        <v>114</v>
      </c>
      <c r="AU40" s="1">
        <f>Y32</f>
        <v>0</v>
      </c>
    </row>
    <row r="41" spans="1:53" ht="18" customHeight="1">
      <c r="B41" s="5"/>
      <c r="C41" s="5"/>
      <c r="D41" s="5"/>
      <c r="E41" s="5"/>
      <c r="F41" s="5"/>
      <c r="G41" s="5"/>
      <c r="H41" s="5"/>
      <c r="I41" s="5"/>
      <c r="J41" s="4"/>
      <c r="K41" s="12"/>
      <c r="N41" s="3"/>
      <c r="AT41" s="1" t="s">
        <v>115</v>
      </c>
      <c r="AU41" s="1">
        <f>Y31</f>
        <v>0</v>
      </c>
    </row>
    <row r="42" spans="1:53" ht="18" customHeight="1">
      <c r="B42" s="5"/>
      <c r="C42" s="5"/>
      <c r="D42" s="5"/>
      <c r="E42" s="5"/>
      <c r="F42" s="5"/>
      <c r="G42" s="5"/>
      <c r="H42" s="5"/>
      <c r="I42" s="5"/>
      <c r="J42" s="4"/>
      <c r="K42" s="12"/>
      <c r="N42" s="3"/>
      <c r="AT42" s="1" t="s">
        <v>116</v>
      </c>
      <c r="AU42" s="1">
        <f>'I 断面1'!B4/2</f>
        <v>30</v>
      </c>
    </row>
    <row r="43" spans="1:53" ht="18" customHeight="1">
      <c r="A43" s="17" t="s">
        <v>75</v>
      </c>
      <c r="C43" s="5"/>
      <c r="D43" s="5"/>
      <c r="E43" s="5"/>
      <c r="F43" s="5"/>
      <c r="G43" s="5"/>
      <c r="H43" s="19" t="s">
        <v>76</v>
      </c>
      <c r="I43" s="20"/>
      <c r="J43" s="21"/>
      <c r="K43" s="22"/>
      <c r="N43" s="3"/>
    </row>
    <row r="44" spans="1:53" ht="18" customHeight="1">
      <c r="H44" s="39" t="s">
        <v>59</v>
      </c>
      <c r="I44" s="33"/>
      <c r="J44" s="38" t="s">
        <v>60</v>
      </c>
      <c r="K44" s="38"/>
      <c r="L44" s="14" t="s">
        <v>62</v>
      </c>
      <c r="M44" s="37" t="s">
        <v>61</v>
      </c>
      <c r="N44" s="38"/>
      <c r="O44" s="38" t="s">
        <v>57</v>
      </c>
      <c r="P44" s="38"/>
      <c r="Q44" s="38"/>
      <c r="R44" s="39" t="s">
        <v>58</v>
      </c>
      <c r="S44" s="36"/>
      <c r="T44" s="33"/>
      <c r="U44" s="14" t="s">
        <v>62</v>
      </c>
      <c r="V44" s="32" t="s">
        <v>61</v>
      </c>
      <c r="W44" s="35"/>
      <c r="X44" s="39" t="s">
        <v>57</v>
      </c>
      <c r="Y44" s="36"/>
      <c r="Z44" s="33"/>
      <c r="AA44" s="32" t="s">
        <v>63</v>
      </c>
      <c r="AB44" s="34"/>
      <c r="AC44" s="34"/>
      <c r="AD44" s="35"/>
      <c r="AE44" s="37" t="s">
        <v>56</v>
      </c>
      <c r="AF44" s="37"/>
      <c r="AG44" s="37" t="s">
        <v>77</v>
      </c>
      <c r="AH44" s="38"/>
      <c r="AI44" s="38"/>
      <c r="AJ44" s="38"/>
      <c r="AK44" s="38"/>
      <c r="AL44" s="38"/>
      <c r="AM44" s="32" t="s">
        <v>82</v>
      </c>
      <c r="AN44" s="36"/>
      <c r="AO44" s="36"/>
      <c r="AP44" s="33"/>
      <c r="AQ44" s="12"/>
    </row>
    <row r="45" spans="1:53" ht="18" customHeight="1">
      <c r="B45" s="9" t="s">
        <v>40</v>
      </c>
      <c r="C45" s="10" t="s">
        <v>2</v>
      </c>
      <c r="D45" s="10" t="s">
        <v>3</v>
      </c>
      <c r="E45" s="10" t="s">
        <v>35</v>
      </c>
      <c r="F45" s="10" t="s">
        <v>34</v>
      </c>
      <c r="G45" s="10" t="s">
        <v>36</v>
      </c>
      <c r="H45" s="10" t="s">
        <v>4</v>
      </c>
      <c r="I45" s="10" t="s">
        <v>5</v>
      </c>
      <c r="J45" s="10" t="s">
        <v>6</v>
      </c>
      <c r="K45" s="10" t="s">
        <v>7</v>
      </c>
      <c r="L45" s="10" t="s">
        <v>10</v>
      </c>
      <c r="M45" s="10" t="s">
        <v>11</v>
      </c>
      <c r="N45" s="10" t="s">
        <v>12</v>
      </c>
      <c r="O45" s="10" t="s">
        <v>24</v>
      </c>
      <c r="P45" s="10" t="s">
        <v>25</v>
      </c>
      <c r="Q45" s="10" t="s">
        <v>26</v>
      </c>
      <c r="R45" s="10" t="s">
        <v>27</v>
      </c>
      <c r="S45" s="10" t="s">
        <v>28</v>
      </c>
      <c r="T45" s="10" t="s">
        <v>29</v>
      </c>
      <c r="U45" s="10" t="s">
        <v>66</v>
      </c>
      <c r="V45" s="10" t="s">
        <v>65</v>
      </c>
      <c r="W45" s="10" t="s">
        <v>67</v>
      </c>
      <c r="X45" s="10" t="s">
        <v>70</v>
      </c>
      <c r="Y45" s="10" t="s">
        <v>68</v>
      </c>
      <c r="Z45" s="10" t="s">
        <v>69</v>
      </c>
      <c r="AA45" s="10" t="s">
        <v>30</v>
      </c>
      <c r="AB45" s="10" t="s">
        <v>31</v>
      </c>
      <c r="AC45" s="10" t="s">
        <v>32</v>
      </c>
      <c r="AD45" s="10" t="s">
        <v>33</v>
      </c>
      <c r="AE45" s="10" t="s">
        <v>37</v>
      </c>
      <c r="AF45" s="10" t="s">
        <v>38</v>
      </c>
      <c r="AG45" s="10" t="s">
        <v>46</v>
      </c>
      <c r="AH45" s="10" t="s">
        <v>47</v>
      </c>
      <c r="AI45" s="10" t="s">
        <v>41</v>
      </c>
      <c r="AJ45" s="10" t="s">
        <v>42</v>
      </c>
      <c r="AK45" s="10" t="s">
        <v>43</v>
      </c>
      <c r="AL45" s="10" t="s">
        <v>44</v>
      </c>
      <c r="AM45" s="10" t="s">
        <v>78</v>
      </c>
      <c r="AN45" s="10" t="s">
        <v>79</v>
      </c>
      <c r="AO45" s="10" t="s">
        <v>80</v>
      </c>
      <c r="AP45" s="10" t="s">
        <v>81</v>
      </c>
      <c r="AQ45" s="12"/>
      <c r="AR45" s="1" t="s">
        <v>117</v>
      </c>
      <c r="AS45" s="1" t="s">
        <v>118</v>
      </c>
      <c r="AT45" s="1" t="s">
        <v>121</v>
      </c>
      <c r="AU45" s="1" t="s">
        <v>119</v>
      </c>
      <c r="AV45" s="1" t="s">
        <v>120</v>
      </c>
      <c r="AW45" s="1" t="s">
        <v>122</v>
      </c>
      <c r="AX45" s="1" t="s">
        <v>123</v>
      </c>
      <c r="BA45" s="5"/>
    </row>
    <row r="46" spans="1:53" ht="18" customHeight="1">
      <c r="B46" s="8"/>
      <c r="C46" s="8"/>
      <c r="D46" s="8"/>
      <c r="E46" s="8" t="s">
        <v>49</v>
      </c>
      <c r="F46" s="8" t="s">
        <v>50</v>
      </c>
      <c r="G46" s="8" t="s">
        <v>51</v>
      </c>
      <c r="H46" s="8" t="s">
        <v>9</v>
      </c>
      <c r="I46" s="8" t="s">
        <v>9</v>
      </c>
      <c r="J46" s="8" t="s">
        <v>9</v>
      </c>
      <c r="K46" s="8" t="s">
        <v>9</v>
      </c>
      <c r="L46" s="8" t="s">
        <v>9</v>
      </c>
      <c r="M46" s="8"/>
      <c r="N46" s="8"/>
      <c r="O46" s="8" t="s">
        <v>9</v>
      </c>
      <c r="P46" s="8" t="s">
        <v>9</v>
      </c>
      <c r="Q46" s="8" t="s">
        <v>16</v>
      </c>
      <c r="R46" s="8" t="s">
        <v>9</v>
      </c>
      <c r="S46" s="8" t="s">
        <v>9</v>
      </c>
      <c r="T46" s="8" t="s">
        <v>16</v>
      </c>
      <c r="U46" s="8" t="s">
        <v>8</v>
      </c>
      <c r="V46" s="8"/>
      <c r="W46" s="8"/>
      <c r="X46" s="8" t="s">
        <v>16</v>
      </c>
      <c r="Y46" s="8" t="s">
        <v>16</v>
      </c>
      <c r="Z46" s="8" t="s">
        <v>16</v>
      </c>
      <c r="AA46" s="8"/>
      <c r="AB46" s="8"/>
      <c r="AC46" s="8"/>
      <c r="AD46" s="8"/>
      <c r="AE46" s="8" t="s">
        <v>22</v>
      </c>
      <c r="AF46" s="8" t="s">
        <v>22</v>
      </c>
      <c r="AG46" s="8" t="s">
        <v>48</v>
      </c>
      <c r="AH46" s="8" t="s">
        <v>48</v>
      </c>
      <c r="AI46" s="8" t="s">
        <v>48</v>
      </c>
      <c r="AJ46" s="8" t="s">
        <v>48</v>
      </c>
      <c r="AK46" s="8" t="s">
        <v>45</v>
      </c>
      <c r="AL46" s="8" t="s">
        <v>45</v>
      </c>
      <c r="AM46" s="8" t="s">
        <v>48</v>
      </c>
      <c r="AN46" s="8" t="s">
        <v>48</v>
      </c>
      <c r="AO46" s="8" t="s">
        <v>48</v>
      </c>
      <c r="AP46" s="8" t="s">
        <v>48</v>
      </c>
      <c r="AQ46" s="12"/>
      <c r="AS46" s="5"/>
      <c r="AT46" s="5"/>
      <c r="AU46" s="5"/>
      <c r="AV46" s="5"/>
      <c r="AW46" s="5"/>
      <c r="AX46" s="5"/>
      <c r="AY46" s="5"/>
      <c r="AZ46" s="5"/>
      <c r="BA46" s="5"/>
    </row>
    <row r="47" spans="1:53" ht="18" customHeight="1">
      <c r="A47" s="24">
        <v>1</v>
      </c>
      <c r="B47" s="6">
        <v>1</v>
      </c>
      <c r="C47" s="6">
        <v>1</v>
      </c>
      <c r="D47" s="6">
        <v>2</v>
      </c>
      <c r="E47" s="6">
        <v>70000</v>
      </c>
      <c r="F47" s="6">
        <v>260</v>
      </c>
      <c r="G47" s="6">
        <v>157006.66666666666</v>
      </c>
      <c r="H47" s="23">
        <f t="shared" ref="H47:H66" si="3">LOOKUP(C47,$B$7:$B$39,$C$7:$C$39)</f>
        <v>-587.78525229247316</v>
      </c>
      <c r="I47" s="23">
        <f t="shared" ref="I47:I66" si="4">LOOKUP(C47,$B$7:$B$39,$D$7:$D$39)</f>
        <v>-190.98300562505256</v>
      </c>
      <c r="J47" s="23">
        <f t="shared" ref="J47:J66" si="5">LOOKUP(D47,$B$7:$B$39,$C$7:$C$39)</f>
        <v>-544.63903501502693</v>
      </c>
      <c r="K47" s="23">
        <f t="shared" ref="K47:K66" si="6">LOOKUP(D47,$B$7:$B$39,$D$7:$D$39)</f>
        <v>-161.32943205457593</v>
      </c>
      <c r="L47" s="15">
        <f>SQRT((J47-H47)^2+(K47-I47)^2)</f>
        <v>52.353896615746464</v>
      </c>
      <c r="M47" s="15">
        <f>(J47-H47)/L47</f>
        <v>0.82412618862201659</v>
      </c>
      <c r="N47" s="15">
        <f>(K47-I47)/L47</f>
        <v>0.5664062369248315</v>
      </c>
      <c r="O47" s="23">
        <f t="shared" ref="O47:O66" si="7">LOOKUP(C47,$B$7:$B$39,$E$7:$E$39)</f>
        <v>0</v>
      </c>
      <c r="P47" s="23">
        <f t="shared" ref="P47:P66" si="8">LOOKUP(C47,$B$7:$B$39,$F$7:$F$39)</f>
        <v>0</v>
      </c>
      <c r="Q47" s="23">
        <f t="shared" ref="Q47:Q66" si="9">LOOKUP(C47,$B$7:$B$39,$G$7:$G$39)</f>
        <v>0</v>
      </c>
      <c r="R47" s="23">
        <f t="shared" ref="R47:R66" si="10">LOOKUP(D47,$B$7:$B$39,$E$7:$E$39)</f>
        <v>-0.10948649308887438</v>
      </c>
      <c r="S47" s="23">
        <f t="shared" ref="S47:S66" si="11">LOOKUP(D47,$B$7:$B$39,$F$7:$F$39)</f>
        <v>-0.23956246371864065</v>
      </c>
      <c r="T47" s="23">
        <f t="shared" ref="T47:T66" si="12">LOOKUP(D47,$B$7:$B$39,$G$7:$G$39)</f>
        <v>-5.1445352502282257E-3</v>
      </c>
      <c r="U47" s="15">
        <f>SQRT((J47+R47-H47-O47)^2+(K47+S47-I47-P47)^2)</f>
        <v>52.128152144438559</v>
      </c>
      <c r="V47" s="15">
        <f>(J47+R47-H47-O47)/U47</f>
        <v>0.82559478926300012</v>
      </c>
      <c r="W47" s="15">
        <f>(K47+S47-I47-P47)/U47</f>
        <v>0.56426345260151523</v>
      </c>
      <c r="X47" s="15">
        <f>ATAN2(V47,W47)-ATAN2(M47,N47)</f>
        <v>-2.5977521617597255E-3</v>
      </c>
      <c r="Y47" s="15">
        <f>Q47-X47</f>
        <v>2.5977521617597255E-3</v>
      </c>
      <c r="Z47" s="15">
        <f>T47-X47</f>
        <v>-2.5467830884685003E-3</v>
      </c>
      <c r="AA47" s="15">
        <f>(Y47+Z47)/L47^2</f>
        <v>1.8595536611137038E-8</v>
      </c>
      <c r="AB47" s="15">
        <f>-(2*Y47+Z47)/L47</f>
        <v>-5.0592628367117487E-5</v>
      </c>
      <c r="AC47" s="15">
        <f>Y47</f>
        <v>2.5977521617597255E-3</v>
      </c>
      <c r="AD47" s="15">
        <v>0</v>
      </c>
      <c r="AE47" s="15">
        <f>0.5*E47*F47*L47*(U47/L47-1)^2</f>
        <v>8857.8154358027186</v>
      </c>
      <c r="AF47" s="15">
        <f>E47*G47*L47*(6*AA47^2*L47^2+6*AA47*AB47*L47+2*AB47^2)</f>
        <v>2778.7999965178683</v>
      </c>
      <c r="AG47" s="7">
        <f>-E47*F47*(U47/L47-1)</f>
        <v>78476.477270808246</v>
      </c>
      <c r="AH47" s="7">
        <f>-AG47</f>
        <v>-78476.477270808246</v>
      </c>
      <c r="AI47" s="7">
        <f t="shared" ref="AI47:AI66" si="13">6*E47*G47*AA47</f>
        <v>1226.2417516408873</v>
      </c>
      <c r="AJ47" s="7">
        <f>-AI47</f>
        <v>-1226.2417516408873</v>
      </c>
      <c r="AK47" s="7">
        <f t="shared" ref="AK47:AK66" si="14">(-2*E47*G47*AB47)/1000</f>
        <v>1112.0731912957183</v>
      </c>
      <c r="AL47" s="7">
        <f t="shared" ref="AL47:AL66" si="15">E47*G47*(6*AA47*L47+2*AB47)/1000</f>
        <v>-1047.8746574043994</v>
      </c>
      <c r="AM47" s="7">
        <f>AG47*V47-AI47*W47</f>
        <v>64097.847309990531</v>
      </c>
      <c r="AN47" s="7">
        <f>AG47*W47+AI47*V47</f>
        <v>45293.786813362043</v>
      </c>
      <c r="AO47" s="7">
        <f>AH47*V47-AJ47*W47</f>
        <v>-64097.847309990531</v>
      </c>
      <c r="AP47" s="7">
        <f>AH47*W47+AJ47*V47</f>
        <v>-45293.786813362043</v>
      </c>
      <c r="AQ47" s="30"/>
      <c r="AR47" s="1">
        <f>C7</f>
        <v>-587.78525229247316</v>
      </c>
      <c r="AS47" s="31">
        <f>-AK47</f>
        <v>-1112.0731912957183</v>
      </c>
      <c r="AT47" s="31">
        <f>(AR47+AR48)/2</f>
        <v>-566.21214365374999</v>
      </c>
      <c r="AU47" s="29">
        <f>-AG47/1000</f>
        <v>-78.476477270808246</v>
      </c>
      <c r="AV47" s="29"/>
      <c r="AW47" s="1">
        <f>AO47/1000</f>
        <v>-64.097847309990527</v>
      </c>
      <c r="AX47" s="1">
        <f>AP47/1000</f>
        <v>-45.29378681336204</v>
      </c>
      <c r="AY47" s="5"/>
      <c r="AZ47" s="5"/>
      <c r="BA47" s="5"/>
    </row>
    <row r="48" spans="1:53" ht="18" customHeight="1">
      <c r="A48" s="24">
        <v>2</v>
      </c>
      <c r="B48" s="6">
        <v>2</v>
      </c>
      <c r="C48" s="6">
        <v>2</v>
      </c>
      <c r="D48" s="6">
        <v>3</v>
      </c>
      <c r="E48" s="6">
        <f>E47</f>
        <v>70000</v>
      </c>
      <c r="F48" s="6">
        <f>F47</f>
        <v>260</v>
      </c>
      <c r="G48" s="6">
        <f>G47</f>
        <v>157006.66666666666</v>
      </c>
      <c r="H48" s="23">
        <f t="shared" si="3"/>
        <v>-544.63903501502693</v>
      </c>
      <c r="I48" s="23">
        <f t="shared" si="4"/>
        <v>-161.32943205457593</v>
      </c>
      <c r="J48" s="23">
        <f t="shared" si="5"/>
        <v>-499.99999999999994</v>
      </c>
      <c r="K48" s="23">
        <f t="shared" si="6"/>
        <v>-133.97459621556129</v>
      </c>
      <c r="L48" s="15">
        <f t="shared" ref="L48:L66" si="16">SQRT((J48-H48)^2+(K48-I48)^2)</f>
        <v>52.353896615746237</v>
      </c>
      <c r="M48" s="15">
        <f t="shared" ref="M48:M66" si="17">(J48-H48)/L48</f>
        <v>0.85264016435409162</v>
      </c>
      <c r="N48" s="15">
        <f t="shared" ref="N48:N66" si="18">(K48-I48)/L48</f>
        <v>0.52249856471595002</v>
      </c>
      <c r="O48" s="23">
        <f t="shared" si="7"/>
        <v>-0.10948649308887438</v>
      </c>
      <c r="P48" s="23">
        <f t="shared" si="8"/>
        <v>-0.23956246371864065</v>
      </c>
      <c r="Q48" s="23">
        <f t="shared" si="9"/>
        <v>-5.1445352502282257E-3</v>
      </c>
      <c r="R48" s="23">
        <f t="shared" si="10"/>
        <v>-9.3229493412957345E-2</v>
      </c>
      <c r="S48" s="23">
        <f t="shared" si="11"/>
        <v>-0.68989200886516366</v>
      </c>
      <c r="T48" s="23">
        <f t="shared" si="12"/>
        <v>-9.7992097978897037E-3</v>
      </c>
      <c r="U48" s="15">
        <f t="shared" ref="U48:U66" si="19">SQRT((J48+R48-H48-O48)^2+(K48+S48-I48-P48)^2)</f>
        <v>52.133938694819321</v>
      </c>
      <c r="V48" s="15">
        <f t="shared" ref="V48:V66" si="20">(J48+R48-H48-O48)/U48</f>
        <v>0.85654936367085643</v>
      </c>
      <c r="W48" s="15">
        <f t="shared" ref="W48:W66" si="21">(K48+S48-I48-P48)/U48</f>
        <v>0.51606510015215246</v>
      </c>
      <c r="X48" s="15">
        <f t="shared" ref="X48:X66" si="22">ATAN2(V48,W48)-ATAN2(M48,N48)</f>
        <v>-7.5280524194683007E-3</v>
      </c>
      <c r="Y48" s="15">
        <f t="shared" ref="Y48:Y66" si="23">Q48-X48</f>
        <v>2.383517169240075E-3</v>
      </c>
      <c r="Z48" s="15">
        <f t="shared" ref="Z48:Z66" si="24">T48-X48</f>
        <v>-2.2711573784214029E-3</v>
      </c>
      <c r="AA48" s="15">
        <f t="shared" ref="AA48:AA66" si="25">(Y48+Z48)/L48^2</f>
        <v>4.0993301797936411E-8</v>
      </c>
      <c r="AB48" s="15">
        <f t="shared" ref="AB48:AB66" si="26">-(2*Y48+Z48)/L48</f>
        <v>-4.7673184259375142E-5</v>
      </c>
      <c r="AC48" s="15">
        <f t="shared" ref="AC48:AC66" si="27">Y48</f>
        <v>2.383517169240075E-3</v>
      </c>
      <c r="AD48" s="15">
        <v>0</v>
      </c>
      <c r="AE48" s="15">
        <f t="shared" ref="AE48:AE66" si="28">0.5*E48*F48*L48*(U48/L48-1)^2</f>
        <v>8409.5274652747976</v>
      </c>
      <c r="AF48" s="15">
        <f t="shared" ref="AF48:AF66" si="29">E48*G48*L48*(6*AA48^2*L48^2+6*AA48*AB48*L48+2*AB48^2)</f>
        <v>2278.1079120686177</v>
      </c>
      <c r="AG48" s="7">
        <f t="shared" ref="AG48:AG66" si="30">-E48*F48*(U48/L48-1)</f>
        <v>76464.875007333307</v>
      </c>
      <c r="AH48" s="7">
        <f t="shared" ref="AH48:AH66" si="31">-AG48</f>
        <v>-76464.875007333307</v>
      </c>
      <c r="AI48" s="7">
        <f t="shared" si="13"/>
        <v>2703.2131018009609</v>
      </c>
      <c r="AJ48" s="7">
        <f t="shared" ref="AJ48:AJ66" si="32">-AI48</f>
        <v>-2703.2131018009609</v>
      </c>
      <c r="AK48" s="7">
        <f t="shared" si="14"/>
        <v>1047.901084993041</v>
      </c>
      <c r="AL48" s="7">
        <f t="shared" si="15"/>
        <v>-906.37734573102273</v>
      </c>
      <c r="AM48" s="7">
        <f t="shared" ref="AM48:AM66" si="33">AG48*V48-AI48*W48</f>
        <v>64100.9060905894</v>
      </c>
      <c r="AN48" s="7">
        <f t="shared" ref="AN48:AN66" si="34">AG48*W48+AI48*V48</f>
        <v>41776.288840995621</v>
      </c>
      <c r="AO48" s="7">
        <f t="shared" ref="AO48:AO66" si="35">AH48*V48-AJ48*W48</f>
        <v>-64100.9060905894</v>
      </c>
      <c r="AP48" s="7">
        <f t="shared" ref="AP48:AP66" si="36">AH48*W48+AJ48*V48</f>
        <v>-41776.288840995621</v>
      </c>
      <c r="AQ48" s="30"/>
      <c r="AR48" s="1">
        <f t="shared" ref="AR48:AR71" si="37">C8</f>
        <v>-544.63903501502693</v>
      </c>
      <c r="AS48" s="31">
        <f t="shared" ref="AS48:AS70" si="38">-AK48</f>
        <v>-1047.901084993041</v>
      </c>
      <c r="AT48" s="31">
        <f t="shared" ref="AT48:AT70" si="39">(AR48+AR49)/2</f>
        <v>-522.31951750751341</v>
      </c>
      <c r="AU48" s="29">
        <f t="shared" ref="AU48:AU70" si="40">-AG48/1000</f>
        <v>-76.464875007333305</v>
      </c>
      <c r="AV48" s="29"/>
      <c r="AW48" s="1">
        <f t="shared" ref="AW48:AW70" si="41">AO48/1000</f>
        <v>-64.100906090589405</v>
      </c>
      <c r="AX48" s="1">
        <f t="shared" ref="AX48:AX70" si="42">AP48/1000</f>
        <v>-41.776288840995619</v>
      </c>
      <c r="AY48" s="5"/>
      <c r="AZ48" s="5"/>
      <c r="BA48" s="5"/>
    </row>
    <row r="49" spans="1:53" ht="18" customHeight="1">
      <c r="A49" s="24">
        <v>3</v>
      </c>
      <c r="B49" s="6">
        <v>3</v>
      </c>
      <c r="C49" s="6">
        <v>3</v>
      </c>
      <c r="D49" s="6">
        <v>4</v>
      </c>
      <c r="E49" s="6">
        <f t="shared" ref="E49:E70" si="43">E48</f>
        <v>70000</v>
      </c>
      <c r="F49" s="6">
        <f t="shared" ref="F49:F70" si="44">F48</f>
        <v>260</v>
      </c>
      <c r="G49" s="6">
        <f t="shared" ref="G49:G70" si="45">G48</f>
        <v>157006.66666666666</v>
      </c>
      <c r="H49" s="23">
        <f t="shared" si="3"/>
        <v>-499.99999999999994</v>
      </c>
      <c r="I49" s="23">
        <f t="shared" si="4"/>
        <v>-133.97459621556129</v>
      </c>
      <c r="J49" s="23">
        <f t="shared" si="5"/>
        <v>-453.99049973954675</v>
      </c>
      <c r="K49" s="23">
        <f t="shared" si="6"/>
        <v>-108.99347581163215</v>
      </c>
      <c r="L49" s="15">
        <f t="shared" si="16"/>
        <v>52.353896615746258</v>
      </c>
      <c r="M49" s="15">
        <f t="shared" si="17"/>
        <v>0.87881711266196594</v>
      </c>
      <c r="N49" s="15">
        <f t="shared" si="18"/>
        <v>0.47715876025960741</v>
      </c>
      <c r="O49" s="23">
        <f t="shared" si="7"/>
        <v>-9.3229493412957345E-2</v>
      </c>
      <c r="P49" s="23">
        <f t="shared" si="8"/>
        <v>-0.68989200886516366</v>
      </c>
      <c r="Q49" s="23">
        <f t="shared" si="9"/>
        <v>-9.7992097978897037E-3</v>
      </c>
      <c r="R49" s="23">
        <f t="shared" si="10"/>
        <v>8.8044463848857713E-3</v>
      </c>
      <c r="S49" s="23">
        <f t="shared" si="11"/>
        <v>-1.3345259695805307</v>
      </c>
      <c r="T49" s="23">
        <f t="shared" si="12"/>
        <v>-1.3640979189555211E-2</v>
      </c>
      <c r="U49" s="15">
        <f t="shared" si="19"/>
        <v>52.13960259439699</v>
      </c>
      <c r="V49" s="15">
        <f t="shared" si="20"/>
        <v>0.88438599271576068</v>
      </c>
      <c r="W49" s="15">
        <f t="shared" si="21"/>
        <v>0.46675627032548611</v>
      </c>
      <c r="X49" s="15">
        <f t="shared" si="22"/>
        <v>-1.1799399865884241E-2</v>
      </c>
      <c r="Y49" s="15">
        <f t="shared" si="23"/>
        <v>2.0001900679945377E-3</v>
      </c>
      <c r="Z49" s="15">
        <f t="shared" si="24"/>
        <v>-1.8415793236709697E-3</v>
      </c>
      <c r="AA49" s="15">
        <f t="shared" si="25"/>
        <v>5.7867481445781075E-8</v>
      </c>
      <c r="AB49" s="15">
        <f t="shared" si="26"/>
        <v>-4.1234768601136226E-5</v>
      </c>
      <c r="AC49" s="15">
        <f t="shared" si="27"/>
        <v>2.0001900679945377E-3</v>
      </c>
      <c r="AD49" s="15">
        <v>0</v>
      </c>
      <c r="AE49" s="15">
        <f t="shared" si="28"/>
        <v>7982.0141010723401</v>
      </c>
      <c r="AF49" s="15">
        <f t="shared" si="29"/>
        <v>1557.0940516184437</v>
      </c>
      <c r="AG49" s="7">
        <f t="shared" si="30"/>
        <v>74495.91034612029</v>
      </c>
      <c r="AH49" s="7">
        <f t="shared" si="31"/>
        <v>-74495.91034612029</v>
      </c>
      <c r="AI49" s="7">
        <f t="shared" si="13"/>
        <v>3815.9437554828519</v>
      </c>
      <c r="AJ49" s="7">
        <f t="shared" si="32"/>
        <v>-3815.9437554828519</v>
      </c>
      <c r="AK49" s="7">
        <f t="shared" si="14"/>
        <v>906.378699637002</v>
      </c>
      <c r="AL49" s="7">
        <f t="shared" si="15"/>
        <v>-706.59917477095007</v>
      </c>
      <c r="AM49" s="7">
        <f t="shared" si="33"/>
        <v>64102.023949636889</v>
      </c>
      <c r="AN49" s="7">
        <f t="shared" si="34"/>
        <v>38146.200473997116</v>
      </c>
      <c r="AO49" s="7">
        <f t="shared" si="35"/>
        <v>-64102.023949636889</v>
      </c>
      <c r="AP49" s="7">
        <f t="shared" si="36"/>
        <v>-38146.200473997116</v>
      </c>
      <c r="AQ49" s="30"/>
      <c r="AR49" s="1">
        <f t="shared" si="37"/>
        <v>-499.99999999999994</v>
      </c>
      <c r="AS49" s="31">
        <f t="shared" si="38"/>
        <v>-906.378699637002</v>
      </c>
      <c r="AT49" s="31">
        <f t="shared" si="39"/>
        <v>-476.99524986977337</v>
      </c>
      <c r="AU49" s="29">
        <f t="shared" si="40"/>
        <v>-74.495910346120297</v>
      </c>
      <c r="AV49" s="29"/>
      <c r="AW49" s="1">
        <f t="shared" si="41"/>
        <v>-64.102023949636887</v>
      </c>
      <c r="AX49" s="1">
        <f t="shared" si="42"/>
        <v>-38.146200473997119</v>
      </c>
      <c r="AY49" s="5"/>
      <c r="AZ49" s="5"/>
      <c r="BA49" s="5"/>
    </row>
    <row r="50" spans="1:53" ht="18" customHeight="1">
      <c r="A50" s="24">
        <v>4</v>
      </c>
      <c r="B50" s="6">
        <v>4</v>
      </c>
      <c r="C50" s="6">
        <v>4</v>
      </c>
      <c r="D50" s="6">
        <v>5</v>
      </c>
      <c r="E50" s="6">
        <f t="shared" si="43"/>
        <v>70000</v>
      </c>
      <c r="F50" s="6">
        <f t="shared" si="44"/>
        <v>260</v>
      </c>
      <c r="G50" s="6">
        <f t="shared" si="45"/>
        <v>157006.66666666666</v>
      </c>
      <c r="H50" s="23">
        <f t="shared" si="3"/>
        <v>-453.99049973954675</v>
      </c>
      <c r="I50" s="23">
        <f t="shared" si="4"/>
        <v>-108.99347581163215</v>
      </c>
      <c r="J50" s="23">
        <f t="shared" si="5"/>
        <v>-406.73664307580015</v>
      </c>
      <c r="K50" s="23">
        <f t="shared" si="6"/>
        <v>-86.454542357399077</v>
      </c>
      <c r="L50" s="15">
        <f t="shared" si="16"/>
        <v>52.353896615746343</v>
      </c>
      <c r="M50" s="15">
        <f t="shared" si="17"/>
        <v>0.9025852843498603</v>
      </c>
      <c r="N50" s="15">
        <f t="shared" si="18"/>
        <v>0.43051109680829563</v>
      </c>
      <c r="O50" s="23">
        <f t="shared" si="7"/>
        <v>8.8044463848857713E-3</v>
      </c>
      <c r="P50" s="23">
        <f t="shared" si="8"/>
        <v>-1.3345259695805307</v>
      </c>
      <c r="Q50" s="23">
        <f t="shared" si="9"/>
        <v>-1.3640979189555211E-2</v>
      </c>
      <c r="R50" s="23">
        <f t="shared" si="10"/>
        <v>0.1546295781216725</v>
      </c>
      <c r="S50" s="23">
        <f t="shared" si="11"/>
        <v>-2.1392864506746898</v>
      </c>
      <c r="T50" s="23">
        <f t="shared" si="12"/>
        <v>-1.6437736586690673E-2</v>
      </c>
      <c r="U50" s="15">
        <f t="shared" si="19"/>
        <v>52.145029572715764</v>
      </c>
      <c r="V50" s="15">
        <f t="shared" si="20"/>
        <v>0.90899712175606251</v>
      </c>
      <c r="W50" s="15">
        <f t="shared" si="21"/>
        <v>0.41680239039524974</v>
      </c>
      <c r="X50" s="15">
        <f t="shared" si="22"/>
        <v>-1.5134221559016114E-2</v>
      </c>
      <c r="Y50" s="15">
        <f t="shared" si="23"/>
        <v>1.4932423694609034E-3</v>
      </c>
      <c r="Z50" s="15">
        <f t="shared" si="24"/>
        <v>-1.3035150276745587E-3</v>
      </c>
      <c r="AA50" s="15">
        <f t="shared" si="25"/>
        <v>6.9220048600120258E-8</v>
      </c>
      <c r="AB50" s="15">
        <f t="shared" si="26"/>
        <v>-3.2146025798222357E-5</v>
      </c>
      <c r="AC50" s="15">
        <f t="shared" si="27"/>
        <v>1.4932423694609034E-3</v>
      </c>
      <c r="AD50" s="15">
        <v>0</v>
      </c>
      <c r="AE50" s="15">
        <f t="shared" si="28"/>
        <v>7582.8456869068041</v>
      </c>
      <c r="AF50" s="15">
        <f t="shared" si="29"/>
        <v>832.34164460599129</v>
      </c>
      <c r="AG50" s="7">
        <f t="shared" si="30"/>
        <v>72609.307594751663</v>
      </c>
      <c r="AH50" s="7">
        <f t="shared" si="31"/>
        <v>-72609.307594751663</v>
      </c>
      <c r="AI50" s="7">
        <f t="shared" si="13"/>
        <v>4564.5638208280097</v>
      </c>
      <c r="AJ50" s="7">
        <f t="shared" si="32"/>
        <v>-4564.5638208280097</v>
      </c>
      <c r="AK50" s="7">
        <f t="shared" si="14"/>
        <v>706.59965000233899</v>
      </c>
      <c r="AL50" s="7">
        <f t="shared" si="15"/>
        <v>-467.6269476307333</v>
      </c>
      <c r="AM50" s="7">
        <f t="shared" si="33"/>
        <v>64099.130504697074</v>
      </c>
      <c r="AN50" s="7">
        <f t="shared" si="34"/>
        <v>34412.908345640972</v>
      </c>
      <c r="AO50" s="7">
        <f t="shared" si="35"/>
        <v>-64099.130504697074</v>
      </c>
      <c r="AP50" s="7">
        <f t="shared" si="36"/>
        <v>-34412.908345640972</v>
      </c>
      <c r="AQ50" s="30"/>
      <c r="AR50" s="1">
        <f t="shared" si="37"/>
        <v>-453.99049973954675</v>
      </c>
      <c r="AS50" s="31">
        <f t="shared" si="38"/>
        <v>-706.59965000233899</v>
      </c>
      <c r="AT50" s="31">
        <f t="shared" si="39"/>
        <v>-430.36357140767348</v>
      </c>
      <c r="AU50" s="29">
        <f t="shared" si="40"/>
        <v>-72.60930759475167</v>
      </c>
      <c r="AV50" s="29"/>
      <c r="AW50" s="1">
        <f t="shared" si="41"/>
        <v>-64.099130504697072</v>
      </c>
      <c r="AX50" s="1">
        <f t="shared" si="42"/>
        <v>-34.412908345640972</v>
      </c>
      <c r="AY50" s="5"/>
      <c r="AZ50" s="5"/>
      <c r="BA50" s="5"/>
    </row>
    <row r="51" spans="1:53" ht="18" customHeight="1">
      <c r="A51" s="24">
        <v>5</v>
      </c>
      <c r="B51" s="6">
        <v>5</v>
      </c>
      <c r="C51" s="6">
        <v>5</v>
      </c>
      <c r="D51" s="6">
        <v>6</v>
      </c>
      <c r="E51" s="6">
        <f t="shared" si="43"/>
        <v>70000</v>
      </c>
      <c r="F51" s="6">
        <f t="shared" si="44"/>
        <v>260</v>
      </c>
      <c r="G51" s="6">
        <f t="shared" si="45"/>
        <v>157006.66666666666</v>
      </c>
      <c r="H51" s="23">
        <f t="shared" si="3"/>
        <v>-406.73664307580015</v>
      </c>
      <c r="I51" s="23">
        <f t="shared" si="4"/>
        <v>-86.454542357399077</v>
      </c>
      <c r="J51" s="23">
        <f t="shared" si="5"/>
        <v>-358.36794954530029</v>
      </c>
      <c r="K51" s="23">
        <f t="shared" si="6"/>
        <v>-66.419573502798244</v>
      </c>
      <c r="L51" s="15">
        <f t="shared" si="16"/>
        <v>52.353896615746223</v>
      </c>
      <c r="M51" s="15">
        <f t="shared" si="17"/>
        <v>0.92387953251128674</v>
      </c>
      <c r="N51" s="15">
        <f t="shared" si="18"/>
        <v>0.38268343236509</v>
      </c>
      <c r="O51" s="23">
        <f t="shared" si="7"/>
        <v>0.1546295781216725</v>
      </c>
      <c r="P51" s="23">
        <f t="shared" si="8"/>
        <v>-2.1392864506746898</v>
      </c>
      <c r="Q51" s="23">
        <f t="shared" si="9"/>
        <v>-1.6437736586690673E-2</v>
      </c>
      <c r="R51" s="23">
        <f t="shared" si="10"/>
        <v>0.30523741086114514</v>
      </c>
      <c r="S51" s="23">
        <f t="shared" si="11"/>
        <v>-3.0559481292159609</v>
      </c>
      <c r="T51" s="23">
        <f t="shared" si="12"/>
        <v>-1.8047007569821204E-2</v>
      </c>
      <c r="U51" s="15">
        <f t="shared" si="19"/>
        <v>52.150093710893827</v>
      </c>
      <c r="V51" s="15">
        <f t="shared" si="20"/>
        <v>0.93037802831606309</v>
      </c>
      <c r="W51" s="15">
        <f t="shared" si="21"/>
        <v>0.36660158813992438</v>
      </c>
      <c r="X51" s="15">
        <f t="shared" si="22"/>
        <v>-1.734542315940818E-2</v>
      </c>
      <c r="Y51" s="15">
        <f t="shared" si="23"/>
        <v>9.0768657271750666E-4</v>
      </c>
      <c r="Z51" s="15">
        <f t="shared" si="24"/>
        <v>-7.0158441041302463E-4</v>
      </c>
      <c r="AA51" s="15">
        <f t="shared" si="25"/>
        <v>7.5194231664152203E-8</v>
      </c>
      <c r="AB51" s="15">
        <f t="shared" si="26"/>
        <v>-2.1274228033047685E-5</v>
      </c>
      <c r="AC51" s="15">
        <f t="shared" si="27"/>
        <v>9.0768657271750666E-4</v>
      </c>
      <c r="AD51" s="15">
        <v>0</v>
      </c>
      <c r="AE51" s="15">
        <f t="shared" si="28"/>
        <v>7219.5997446621168</v>
      </c>
      <c r="AF51" s="15">
        <f t="shared" si="29"/>
        <v>285.20472676256281</v>
      </c>
      <c r="AG51" s="7">
        <f t="shared" si="30"/>
        <v>70848.840450932999</v>
      </c>
      <c r="AH51" s="7">
        <f t="shared" si="31"/>
        <v>-70848.840450932999</v>
      </c>
      <c r="AI51" s="7">
        <f t="shared" si="13"/>
        <v>4958.5181797828554</v>
      </c>
      <c r="AJ51" s="7">
        <f t="shared" si="32"/>
        <v>-4958.5181797828554</v>
      </c>
      <c r="AK51" s="7">
        <f t="shared" si="14"/>
        <v>467.6273881125523</v>
      </c>
      <c r="AL51" s="7">
        <f t="shared" si="15"/>
        <v>-208.0296399609025</v>
      </c>
      <c r="AM51" s="7">
        <f t="shared" si="33"/>
        <v>64098.403847689297</v>
      </c>
      <c r="AN51" s="7">
        <f t="shared" si="34"/>
        <v>30586.593794659879</v>
      </c>
      <c r="AO51" s="7">
        <f t="shared" si="35"/>
        <v>-64098.403847689297</v>
      </c>
      <c r="AP51" s="7">
        <f t="shared" si="36"/>
        <v>-30586.593794659879</v>
      </c>
      <c r="AQ51" s="30"/>
      <c r="AR51" s="1">
        <f t="shared" si="37"/>
        <v>-406.73664307580015</v>
      </c>
      <c r="AS51" s="31">
        <f t="shared" si="38"/>
        <v>-467.6273881125523</v>
      </c>
      <c r="AT51" s="31">
        <f t="shared" si="39"/>
        <v>-382.55229631055022</v>
      </c>
      <c r="AU51" s="29">
        <f t="shared" si="40"/>
        <v>-70.848840450932997</v>
      </c>
      <c r="AV51" s="29"/>
      <c r="AW51" s="1">
        <f t="shared" si="41"/>
        <v>-64.098403847689298</v>
      </c>
      <c r="AX51" s="1">
        <f t="shared" si="42"/>
        <v>-30.58659379465988</v>
      </c>
      <c r="AY51" s="5"/>
      <c r="AZ51" s="5"/>
      <c r="BA51" s="5"/>
    </row>
    <row r="52" spans="1:53" ht="18" customHeight="1">
      <c r="A52" s="24">
        <v>6</v>
      </c>
      <c r="B52" s="6">
        <v>6</v>
      </c>
      <c r="C52" s="6">
        <v>6</v>
      </c>
      <c r="D52" s="6">
        <v>7</v>
      </c>
      <c r="E52" s="6">
        <f t="shared" si="43"/>
        <v>70000</v>
      </c>
      <c r="F52" s="6">
        <f t="shared" si="44"/>
        <v>260</v>
      </c>
      <c r="G52" s="6">
        <f t="shared" si="45"/>
        <v>157006.66666666666</v>
      </c>
      <c r="H52" s="23">
        <f t="shared" si="3"/>
        <v>-358.36794954530029</v>
      </c>
      <c r="I52" s="23">
        <f t="shared" si="4"/>
        <v>-66.419573502798244</v>
      </c>
      <c r="J52" s="23">
        <f t="shared" si="5"/>
        <v>-309.01699437494739</v>
      </c>
      <c r="K52" s="23">
        <f t="shared" si="6"/>
        <v>-48.943483704846471</v>
      </c>
      <c r="L52" s="15">
        <f t="shared" si="16"/>
        <v>52.353896615746343</v>
      </c>
      <c r="M52" s="15">
        <f t="shared" si="17"/>
        <v>0.94264149109217876</v>
      </c>
      <c r="N52" s="15">
        <f t="shared" si="18"/>
        <v>0.33380685923376974</v>
      </c>
      <c r="O52" s="23">
        <f t="shared" si="7"/>
        <v>0.30523741086114514</v>
      </c>
      <c r="P52" s="23">
        <f t="shared" si="8"/>
        <v>-3.0559481292159609</v>
      </c>
      <c r="Q52" s="23">
        <f t="shared" si="9"/>
        <v>-1.8047007569821204E-2</v>
      </c>
      <c r="R52" s="23">
        <f t="shared" si="10"/>
        <v>0.42837463513158947</v>
      </c>
      <c r="S52" s="23">
        <f t="shared" si="11"/>
        <v>-4.0266614160040417</v>
      </c>
      <c r="T52" s="23">
        <f t="shared" si="12"/>
        <v>-1.8411804396815411E-2</v>
      </c>
      <c r="U52" s="15">
        <f t="shared" si="19"/>
        <v>52.154705176493934</v>
      </c>
      <c r="V52" s="15">
        <f t="shared" si="20"/>
        <v>0.9486026663788194</v>
      </c>
      <c r="W52" s="15">
        <f t="shared" si="21"/>
        <v>0.31646955831326695</v>
      </c>
      <c r="X52" s="15">
        <f t="shared" si="22"/>
        <v>-1.8333767452861471E-2</v>
      </c>
      <c r="Y52" s="15">
        <f t="shared" si="23"/>
        <v>2.8675988304026692E-4</v>
      </c>
      <c r="Z52" s="15">
        <f t="shared" si="24"/>
        <v>-7.8036943953939397E-5</v>
      </c>
      <c r="AA52" s="15">
        <f t="shared" si="25"/>
        <v>7.6150394832313993E-8</v>
      </c>
      <c r="AB52" s="15">
        <f t="shared" si="26"/>
        <v>-9.4641059053008368E-6</v>
      </c>
      <c r="AC52" s="15">
        <f t="shared" si="27"/>
        <v>2.8675988304026692E-4</v>
      </c>
      <c r="AD52" s="15">
        <v>0</v>
      </c>
      <c r="AE52" s="15">
        <f t="shared" si="28"/>
        <v>6896.5790806401847</v>
      </c>
      <c r="AF52" s="15">
        <f t="shared" si="29"/>
        <v>27.686411955870394</v>
      </c>
      <c r="AG52" s="7">
        <f t="shared" si="30"/>
        <v>69245.73773374976</v>
      </c>
      <c r="AH52" s="7">
        <f t="shared" si="31"/>
        <v>-69245.73773374976</v>
      </c>
      <c r="AI52" s="7">
        <f t="shared" si="13"/>
        <v>5021.5702563483146</v>
      </c>
      <c r="AJ52" s="7">
        <f t="shared" si="32"/>
        <v>-5021.5702563483146</v>
      </c>
      <c r="AK52" s="7">
        <f t="shared" si="14"/>
        <v>208.02988096402399</v>
      </c>
      <c r="AL52" s="7">
        <f t="shared" si="15"/>
        <v>54.868889085542548</v>
      </c>
      <c r="AM52" s="7">
        <f t="shared" si="33"/>
        <v>64097.517328537855</v>
      </c>
      <c r="AN52" s="7">
        <f t="shared" si="34"/>
        <v>26677.642970256693</v>
      </c>
      <c r="AO52" s="7">
        <f t="shared" si="35"/>
        <v>-64097.517328537855</v>
      </c>
      <c r="AP52" s="7">
        <f t="shared" si="36"/>
        <v>-26677.642970256693</v>
      </c>
      <c r="AQ52" s="30"/>
      <c r="AR52" s="1">
        <f t="shared" si="37"/>
        <v>-358.36794954530029</v>
      </c>
      <c r="AS52" s="31">
        <f t="shared" si="38"/>
        <v>-208.02988096402399</v>
      </c>
      <c r="AT52" s="31">
        <f t="shared" si="39"/>
        <v>-333.69247196012384</v>
      </c>
      <c r="AU52" s="29">
        <f t="shared" si="40"/>
        <v>-69.245737733749763</v>
      </c>
      <c r="AV52" s="29"/>
      <c r="AW52" s="1">
        <f t="shared" si="41"/>
        <v>-64.097517328537862</v>
      </c>
      <c r="AX52" s="1">
        <f t="shared" si="42"/>
        <v>-26.677642970256692</v>
      </c>
      <c r="AY52" s="5"/>
      <c r="AZ52" s="5"/>
      <c r="BA52" s="5"/>
    </row>
    <row r="53" spans="1:53" ht="18" customHeight="1">
      <c r="A53" s="24">
        <v>7</v>
      </c>
      <c r="B53" s="6">
        <v>7</v>
      </c>
      <c r="C53" s="6">
        <v>7</v>
      </c>
      <c r="D53" s="6">
        <v>8</v>
      </c>
      <c r="E53" s="6">
        <f t="shared" si="43"/>
        <v>70000</v>
      </c>
      <c r="F53" s="6">
        <f t="shared" si="44"/>
        <v>260</v>
      </c>
      <c r="G53" s="6">
        <f t="shared" si="45"/>
        <v>157006.66666666666</v>
      </c>
      <c r="H53" s="23">
        <f t="shared" si="3"/>
        <v>-309.01699437494739</v>
      </c>
      <c r="I53" s="23">
        <f t="shared" si="4"/>
        <v>-48.943483704846471</v>
      </c>
      <c r="J53" s="23">
        <f t="shared" si="5"/>
        <v>-258.81904510252076</v>
      </c>
      <c r="K53" s="23">
        <f t="shared" si="6"/>
        <v>-34.074173710931632</v>
      </c>
      <c r="L53" s="15">
        <f t="shared" si="16"/>
        <v>52.353896615746308</v>
      </c>
      <c r="M53" s="15">
        <f t="shared" si="17"/>
        <v>0.95881973486819227</v>
      </c>
      <c r="N53" s="15">
        <f t="shared" si="18"/>
        <v>0.28401534470392498</v>
      </c>
      <c r="O53" s="23">
        <f t="shared" si="7"/>
        <v>0.42837463513158947</v>
      </c>
      <c r="P53" s="23">
        <f t="shared" si="8"/>
        <v>-4.0266614160040417</v>
      </c>
      <c r="Q53" s="23">
        <f t="shared" si="9"/>
        <v>-1.8411804396815411E-2</v>
      </c>
      <c r="R53" s="23">
        <f t="shared" si="10"/>
        <v>0.50097562517120553</v>
      </c>
      <c r="S53" s="23">
        <f t="shared" si="11"/>
        <v>-4.9887572080000169</v>
      </c>
      <c r="T53" s="23">
        <f t="shared" si="12"/>
        <v>-1.755379071757172E-2</v>
      </c>
      <c r="U53" s="15">
        <f t="shared" si="19"/>
        <v>52.158784787887797</v>
      </c>
      <c r="V53" s="15">
        <f t="shared" si="20"/>
        <v>0.96379834129379371</v>
      </c>
      <c r="W53" s="15">
        <f t="shared" si="21"/>
        <v>0.26663225108627087</v>
      </c>
      <c r="X53" s="15">
        <f t="shared" si="22"/>
        <v>-1.8082239201384021E-2</v>
      </c>
      <c r="Y53" s="15">
        <f t="shared" si="23"/>
        <v>-3.2956519543139023E-4</v>
      </c>
      <c r="Z53" s="15">
        <f t="shared" si="24"/>
        <v>5.2844848381230006E-4</v>
      </c>
      <c r="AA53" s="15">
        <f t="shared" si="25"/>
        <v>7.2560500547049608E-8</v>
      </c>
      <c r="AB53" s="15">
        <f t="shared" si="26"/>
        <v>2.4961257040641299E-6</v>
      </c>
      <c r="AC53" s="15">
        <f t="shared" si="27"/>
        <v>-3.2956519543139023E-4</v>
      </c>
      <c r="AD53" s="15">
        <v>0</v>
      </c>
      <c r="AE53" s="15">
        <f t="shared" si="28"/>
        <v>6616.9762570346129</v>
      </c>
      <c r="AF53" s="15">
        <f t="shared" si="29"/>
        <v>89.72792663799909</v>
      </c>
      <c r="AG53" s="7">
        <f t="shared" si="30"/>
        <v>67827.525677561469</v>
      </c>
      <c r="AH53" s="7">
        <f t="shared" si="31"/>
        <v>-67827.525677561469</v>
      </c>
      <c r="AI53" s="7">
        <f t="shared" si="13"/>
        <v>4784.8425754739819</v>
      </c>
      <c r="AJ53" s="7">
        <f t="shared" si="32"/>
        <v>-4784.8425754739819</v>
      </c>
      <c r="AK53" s="7">
        <f t="shared" si="14"/>
        <v>-54.867172692653369</v>
      </c>
      <c r="AL53" s="7">
        <f t="shared" si="15"/>
        <v>305.37232621163957</v>
      </c>
      <c r="AM53" s="7">
        <f t="shared" si="33"/>
        <v>64096.263395103888</v>
      </c>
      <c r="AN53" s="7">
        <f t="shared" si="34"/>
        <v>22696.629194613801</v>
      </c>
      <c r="AO53" s="7">
        <f t="shared" si="35"/>
        <v>-64096.263395103888</v>
      </c>
      <c r="AP53" s="7">
        <f t="shared" si="36"/>
        <v>-22696.629194613801</v>
      </c>
      <c r="AQ53" s="30"/>
      <c r="AR53" s="1">
        <f t="shared" si="37"/>
        <v>-309.01699437494739</v>
      </c>
      <c r="AS53" s="31">
        <f t="shared" si="38"/>
        <v>54.867172692653369</v>
      </c>
      <c r="AT53" s="31">
        <f t="shared" si="39"/>
        <v>-283.91801973873407</v>
      </c>
      <c r="AU53" s="29">
        <f t="shared" si="40"/>
        <v>-67.827525677561468</v>
      </c>
      <c r="AV53" s="29"/>
      <c r="AW53" s="1">
        <f t="shared" si="41"/>
        <v>-64.09626339510389</v>
      </c>
      <c r="AX53" s="1">
        <f t="shared" si="42"/>
        <v>-22.696629194613802</v>
      </c>
      <c r="AY53" s="5"/>
      <c r="AZ53" s="5"/>
      <c r="BA53" s="5"/>
    </row>
    <row r="54" spans="1:53" ht="18" customHeight="1">
      <c r="A54" s="24">
        <v>8</v>
      </c>
      <c r="B54" s="6">
        <v>8</v>
      </c>
      <c r="C54" s="6">
        <v>8</v>
      </c>
      <c r="D54" s="6">
        <v>9</v>
      </c>
      <c r="E54" s="6">
        <f t="shared" si="43"/>
        <v>70000</v>
      </c>
      <c r="F54" s="6">
        <f t="shared" si="44"/>
        <v>260</v>
      </c>
      <c r="G54" s="6">
        <f t="shared" si="45"/>
        <v>157006.66666666666</v>
      </c>
      <c r="H54" s="23">
        <f t="shared" si="3"/>
        <v>-258.81904510252076</v>
      </c>
      <c r="I54" s="23">
        <f t="shared" si="4"/>
        <v>-34.074173710931632</v>
      </c>
      <c r="J54" s="23">
        <f t="shared" si="5"/>
        <v>-207.91169081775931</v>
      </c>
      <c r="K54" s="23">
        <f t="shared" si="6"/>
        <v>-21.852399266194311</v>
      </c>
      <c r="L54" s="15">
        <f t="shared" si="16"/>
        <v>52.353896615746322</v>
      </c>
      <c r="M54" s="15">
        <f t="shared" si="17"/>
        <v>0.97236992039767678</v>
      </c>
      <c r="N54" s="15">
        <f t="shared" si="18"/>
        <v>0.23344536385590475</v>
      </c>
      <c r="O54" s="23">
        <f t="shared" si="7"/>
        <v>0.50097562517120553</v>
      </c>
      <c r="P54" s="23">
        <f t="shared" si="8"/>
        <v>-4.9887572080000169</v>
      </c>
      <c r="Q54" s="23">
        <f t="shared" si="9"/>
        <v>-1.755379071757172E-2</v>
      </c>
      <c r="R54" s="23">
        <f t="shared" si="10"/>
        <v>0.51033074412692814</v>
      </c>
      <c r="S54" s="23">
        <f t="shared" si="11"/>
        <v>-5.8795601958359107</v>
      </c>
      <c r="T54" s="23">
        <f t="shared" si="12"/>
        <v>-1.5564705191423474E-2</v>
      </c>
      <c r="U54" s="15">
        <f t="shared" si="19"/>
        <v>52.162268074343686</v>
      </c>
      <c r="V54" s="15">
        <f t="shared" si="20"/>
        <v>0.9761214625703909</v>
      </c>
      <c r="W54" s="15">
        <f t="shared" si="21"/>
        <v>0.21722543660778107</v>
      </c>
      <c r="X54" s="15">
        <f t="shared" si="22"/>
        <v>-1.664831854337856E-2</v>
      </c>
      <c r="Y54" s="15">
        <f t="shared" si="23"/>
        <v>-9.0547217419316081E-4</v>
      </c>
      <c r="Z54" s="15">
        <f t="shared" si="24"/>
        <v>1.0836133519550855E-3</v>
      </c>
      <c r="AA54" s="15">
        <f t="shared" si="25"/>
        <v>6.4992957083904074E-8</v>
      </c>
      <c r="AB54" s="15">
        <f t="shared" si="26"/>
        <v>1.3892585718490321E-5</v>
      </c>
      <c r="AC54" s="15">
        <f t="shared" si="27"/>
        <v>-9.0547217419316081E-4</v>
      </c>
      <c r="AD54" s="15">
        <v>0</v>
      </c>
      <c r="AE54" s="15">
        <f t="shared" si="28"/>
        <v>6382.8225272619329</v>
      </c>
      <c r="AF54" s="15">
        <f t="shared" si="29"/>
        <v>425.27568874619863</v>
      </c>
      <c r="AG54" s="7">
        <f t="shared" si="30"/>
        <v>66616.616507567029</v>
      </c>
      <c r="AH54" s="7">
        <f t="shared" si="31"/>
        <v>-66616.616507567029</v>
      </c>
      <c r="AI54" s="7">
        <f t="shared" si="13"/>
        <v>4285.817570392469</v>
      </c>
      <c r="AJ54" s="7">
        <f t="shared" si="32"/>
        <v>-4285.817570392469</v>
      </c>
      <c r="AK54" s="7">
        <f t="shared" si="14"/>
        <v>-305.3720005057545</v>
      </c>
      <c r="AL54" s="7">
        <f t="shared" si="15"/>
        <v>529.75125050003089</v>
      </c>
      <c r="AM54" s="7">
        <f t="shared" si="33"/>
        <v>64094.92054390737</v>
      </c>
      <c r="AN54" s="7">
        <f t="shared" si="34"/>
        <v>18654.302121310742</v>
      </c>
      <c r="AO54" s="7">
        <f t="shared" si="35"/>
        <v>-64094.92054390737</v>
      </c>
      <c r="AP54" s="7">
        <f t="shared" si="36"/>
        <v>-18654.302121310742</v>
      </c>
      <c r="AQ54" s="30"/>
      <c r="AR54" s="1">
        <f t="shared" si="37"/>
        <v>-258.81904510252076</v>
      </c>
      <c r="AS54" s="31">
        <f t="shared" si="38"/>
        <v>305.3720005057545</v>
      </c>
      <c r="AT54" s="31">
        <f t="shared" si="39"/>
        <v>-233.36536796014002</v>
      </c>
      <c r="AU54" s="29">
        <f t="shared" si="40"/>
        <v>-66.616616507567031</v>
      </c>
      <c r="AV54" s="29"/>
      <c r="AW54" s="1">
        <f t="shared" si="41"/>
        <v>-64.094920543907364</v>
      </c>
      <c r="AX54" s="1">
        <f t="shared" si="42"/>
        <v>-18.654302121310742</v>
      </c>
      <c r="AY54" s="5"/>
      <c r="AZ54" s="5"/>
      <c r="BA54" s="5"/>
    </row>
    <row r="55" spans="1:53" ht="18" customHeight="1">
      <c r="A55" s="24">
        <v>9</v>
      </c>
      <c r="B55" s="6">
        <v>9</v>
      </c>
      <c r="C55" s="6">
        <v>9</v>
      </c>
      <c r="D55" s="6">
        <v>10</v>
      </c>
      <c r="E55" s="6">
        <f t="shared" si="43"/>
        <v>70000</v>
      </c>
      <c r="F55" s="6">
        <f t="shared" si="44"/>
        <v>260</v>
      </c>
      <c r="G55" s="6">
        <f t="shared" si="45"/>
        <v>157006.66666666666</v>
      </c>
      <c r="H55" s="23">
        <f t="shared" si="3"/>
        <v>-207.91169081775931</v>
      </c>
      <c r="I55" s="23">
        <f t="shared" si="4"/>
        <v>-21.852399266194311</v>
      </c>
      <c r="J55" s="23">
        <f t="shared" si="5"/>
        <v>-156.43446504023086</v>
      </c>
      <c r="K55" s="23">
        <f t="shared" si="6"/>
        <v>-12.311659404862212</v>
      </c>
      <c r="L55" s="15">
        <f t="shared" si="16"/>
        <v>52.353896615746287</v>
      </c>
      <c r="M55" s="15">
        <f t="shared" si="17"/>
        <v>0.98325490756395451</v>
      </c>
      <c r="N55" s="15">
        <f t="shared" si="18"/>
        <v>0.18223552549214772</v>
      </c>
      <c r="O55" s="23">
        <f t="shared" si="7"/>
        <v>0.51033074412692814</v>
      </c>
      <c r="P55" s="23">
        <f t="shared" si="8"/>
        <v>-5.8795601958359107</v>
      </c>
      <c r="Q55" s="23">
        <f t="shared" si="9"/>
        <v>-1.5564705191423474E-2</v>
      </c>
      <c r="R55" s="23">
        <f t="shared" si="10"/>
        <v>0.45411769203436259</v>
      </c>
      <c r="S55" s="23">
        <f t="shared" si="11"/>
        <v>-6.6409091513000105</v>
      </c>
      <c r="T55" s="23">
        <f t="shared" si="12"/>
        <v>-1.2596410186239049E-2</v>
      </c>
      <c r="U55" s="15">
        <f t="shared" si="19"/>
        <v>52.165105716249421</v>
      </c>
      <c r="V55" s="15">
        <f t="shared" si="20"/>
        <v>0.98573580977941466</v>
      </c>
      <c r="W55" s="15">
        <f t="shared" si="21"/>
        <v>0.16830006927663946</v>
      </c>
      <c r="X55" s="15">
        <f t="shared" si="22"/>
        <v>-1.4154686887996648E-2</v>
      </c>
      <c r="Y55" s="15">
        <f t="shared" si="23"/>
        <v>-1.4100183034268261E-3</v>
      </c>
      <c r="Z55" s="15">
        <f t="shared" si="24"/>
        <v>1.558276701757599E-3</v>
      </c>
      <c r="AA55" s="15">
        <f t="shared" si="25"/>
        <v>5.4090535613938267E-8</v>
      </c>
      <c r="AB55" s="15">
        <f t="shared" si="26"/>
        <v>2.4100592060163069E-5</v>
      </c>
      <c r="AC55" s="15">
        <f t="shared" si="27"/>
        <v>-1.4100183034268261E-3</v>
      </c>
      <c r="AD55" s="15">
        <v>0</v>
      </c>
      <c r="AE55" s="15">
        <f t="shared" si="28"/>
        <v>6195.1880363236523</v>
      </c>
      <c r="AF55" s="15">
        <f t="shared" si="29"/>
        <v>931.7287485694975</v>
      </c>
      <c r="AG55" s="7">
        <f t="shared" si="30"/>
        <v>65630.155402978809</v>
      </c>
      <c r="AH55" s="7">
        <f t="shared" si="31"/>
        <v>-65630.155402978809</v>
      </c>
      <c r="AI55" s="7">
        <f t="shared" si="13"/>
        <v>3566.8813718828078</v>
      </c>
      <c r="AJ55" s="7">
        <f t="shared" si="32"/>
        <v>-3566.8813718828078</v>
      </c>
      <c r="AK55" s="7">
        <f t="shared" si="14"/>
        <v>-529.75350736830706</v>
      </c>
      <c r="AL55" s="7">
        <f t="shared" si="15"/>
        <v>716.49364595249085</v>
      </c>
      <c r="AM55" s="7">
        <f t="shared" si="33"/>
        <v>64093.688000114715</v>
      </c>
      <c r="AN55" s="7">
        <f t="shared" si="34"/>
        <v>14561.562398457956</v>
      </c>
      <c r="AO55" s="7">
        <f t="shared" si="35"/>
        <v>-64093.688000114715</v>
      </c>
      <c r="AP55" s="7">
        <f t="shared" si="36"/>
        <v>-14561.562398457956</v>
      </c>
      <c r="AQ55" s="30"/>
      <c r="AR55" s="1">
        <f t="shared" si="37"/>
        <v>-207.91169081775931</v>
      </c>
      <c r="AS55" s="31">
        <f t="shared" si="38"/>
        <v>529.75350736830706</v>
      </c>
      <c r="AT55" s="31">
        <f t="shared" si="39"/>
        <v>-182.1730779289951</v>
      </c>
      <c r="AU55" s="29">
        <f t="shared" si="40"/>
        <v>-65.630155402978815</v>
      </c>
      <c r="AV55" s="29"/>
      <c r="AW55" s="1">
        <f t="shared" si="41"/>
        <v>-64.09368800011471</v>
      </c>
      <c r="AX55" s="1">
        <f t="shared" si="42"/>
        <v>-14.561562398457957</v>
      </c>
      <c r="AY55" s="5"/>
      <c r="AZ55" s="5"/>
      <c r="BA55" s="5"/>
    </row>
    <row r="56" spans="1:53" ht="18" customHeight="1">
      <c r="A56" s="24">
        <v>10</v>
      </c>
      <c r="B56" s="6">
        <v>10</v>
      </c>
      <c r="C56" s="6">
        <v>10</v>
      </c>
      <c r="D56" s="6">
        <v>11</v>
      </c>
      <c r="E56" s="6">
        <f t="shared" si="43"/>
        <v>70000</v>
      </c>
      <c r="F56" s="6">
        <f t="shared" si="44"/>
        <v>260</v>
      </c>
      <c r="G56" s="6">
        <f t="shared" si="45"/>
        <v>157006.66666666666</v>
      </c>
      <c r="H56" s="23">
        <f t="shared" si="3"/>
        <v>-156.43446504023086</v>
      </c>
      <c r="I56" s="23">
        <f t="shared" si="4"/>
        <v>-12.311659404862212</v>
      </c>
      <c r="J56" s="23">
        <f t="shared" si="5"/>
        <v>-104.52846326765345</v>
      </c>
      <c r="K56" s="23">
        <f t="shared" si="6"/>
        <v>-5.478104631726751</v>
      </c>
      <c r="L56" s="15">
        <f t="shared" si="16"/>
        <v>52.353896615746301</v>
      </c>
      <c r="M56" s="15">
        <f t="shared" si="17"/>
        <v>0.99144486137381072</v>
      </c>
      <c r="N56" s="15">
        <f t="shared" si="18"/>
        <v>0.13052619222004874</v>
      </c>
      <c r="O56" s="23">
        <f t="shared" si="7"/>
        <v>0.45411769203436259</v>
      </c>
      <c r="P56" s="23">
        <f t="shared" si="8"/>
        <v>-6.6409091513000105</v>
      </c>
      <c r="Q56" s="23">
        <f t="shared" si="9"/>
        <v>-1.2596410186239049E-2</v>
      </c>
      <c r="R56" s="23">
        <f t="shared" si="10"/>
        <v>0.33946812908146146</v>
      </c>
      <c r="S56" s="23">
        <f t="shared" si="11"/>
        <v>-7.2231406109543146</v>
      </c>
      <c r="T56" s="23">
        <f t="shared" si="12"/>
        <v>-8.8498947162801052E-3</v>
      </c>
      <c r="U56" s="15">
        <f t="shared" si="19"/>
        <v>52.167261830299772</v>
      </c>
      <c r="V56" s="15">
        <f t="shared" si="20"/>
        <v>0.99279414699015456</v>
      </c>
      <c r="W56" s="15">
        <f t="shared" si="21"/>
        <v>0.11983230658754387</v>
      </c>
      <c r="X56" s="15">
        <f t="shared" si="22"/>
        <v>-1.0778723784586386E-2</v>
      </c>
      <c r="Y56" s="15">
        <f t="shared" si="23"/>
        <v>-1.8176864016526632E-3</v>
      </c>
      <c r="Z56" s="15">
        <f t="shared" si="24"/>
        <v>1.9288290683062807E-3</v>
      </c>
      <c r="AA56" s="15">
        <f t="shared" si="25"/>
        <v>4.0549246697262799E-8</v>
      </c>
      <c r="AB56" s="15">
        <f t="shared" si="26"/>
        <v>3.2596307921916444E-5</v>
      </c>
      <c r="AC56" s="15">
        <f t="shared" si="27"/>
        <v>-1.8176864016526632E-3</v>
      </c>
      <c r="AD56" s="15">
        <v>0</v>
      </c>
      <c r="AE56" s="15">
        <f t="shared" si="28"/>
        <v>6054.4899816793895</v>
      </c>
      <c r="AF56" s="15">
        <f t="shared" si="29"/>
        <v>1477.1931214310061</v>
      </c>
      <c r="AG56" s="7">
        <f t="shared" si="30"/>
        <v>64880.616624535993</v>
      </c>
      <c r="AH56" s="7">
        <f t="shared" si="31"/>
        <v>-64880.616624535993</v>
      </c>
      <c r="AI56" s="7">
        <f t="shared" si="13"/>
        <v>2673.9308651082611</v>
      </c>
      <c r="AJ56" s="7">
        <f t="shared" si="32"/>
        <v>-2673.9308651082611</v>
      </c>
      <c r="AK56" s="7">
        <f t="shared" si="14"/>
        <v>-716.4972713444505</v>
      </c>
      <c r="AL56" s="7">
        <f t="shared" si="15"/>
        <v>856.48797141398154</v>
      </c>
      <c r="AM56" s="7">
        <f t="shared" si="33"/>
        <v>64092.673134729906</v>
      </c>
      <c r="AN56" s="7">
        <f t="shared" si="34"/>
        <v>10429.456855276096</v>
      </c>
      <c r="AO56" s="7">
        <f t="shared" si="35"/>
        <v>-64092.673134729906</v>
      </c>
      <c r="AP56" s="7">
        <f t="shared" si="36"/>
        <v>-10429.456855276096</v>
      </c>
      <c r="AQ56" s="30"/>
      <c r="AR56" s="1">
        <f t="shared" si="37"/>
        <v>-156.43446504023086</v>
      </c>
      <c r="AS56" s="31">
        <f t="shared" si="38"/>
        <v>716.4972713444505</v>
      </c>
      <c r="AT56" s="31">
        <f t="shared" si="39"/>
        <v>-130.48146415394217</v>
      </c>
      <c r="AU56" s="29">
        <f t="shared" si="40"/>
        <v>-64.880616624535989</v>
      </c>
      <c r="AV56" s="29"/>
      <c r="AW56" s="1">
        <f t="shared" si="41"/>
        <v>-64.092673134729907</v>
      </c>
      <c r="AX56" s="1">
        <f t="shared" si="42"/>
        <v>-10.429456855276095</v>
      </c>
      <c r="AY56" s="5"/>
      <c r="AZ56" s="5"/>
      <c r="BA56" s="5"/>
    </row>
    <row r="57" spans="1:53" ht="18" customHeight="1">
      <c r="A57" s="24">
        <v>11</v>
      </c>
      <c r="B57" s="6">
        <v>11</v>
      </c>
      <c r="C57" s="6">
        <v>11</v>
      </c>
      <c r="D57" s="6">
        <v>12</v>
      </c>
      <c r="E57" s="6">
        <f t="shared" si="43"/>
        <v>70000</v>
      </c>
      <c r="F57" s="6">
        <f t="shared" si="44"/>
        <v>260</v>
      </c>
      <c r="G57" s="6">
        <f t="shared" si="45"/>
        <v>157006.66666666666</v>
      </c>
      <c r="H57" s="23">
        <f t="shared" si="3"/>
        <v>-104.52846326765345</v>
      </c>
      <c r="I57" s="23">
        <f t="shared" si="4"/>
        <v>-5.478104631726751</v>
      </c>
      <c r="J57" s="23">
        <f t="shared" si="5"/>
        <v>-52.33595624294383</v>
      </c>
      <c r="K57" s="23">
        <f t="shared" si="6"/>
        <v>-1.3704652454262032</v>
      </c>
      <c r="L57" s="15">
        <f t="shared" si="16"/>
        <v>52.353896615746287</v>
      </c>
      <c r="M57" s="15">
        <f t="shared" si="17"/>
        <v>0.99691733373312796</v>
      </c>
      <c r="N57" s="15">
        <f t="shared" si="18"/>
        <v>7.8459095727845179E-2</v>
      </c>
      <c r="O57" s="23">
        <f t="shared" si="7"/>
        <v>0.33946812908146146</v>
      </c>
      <c r="P57" s="23">
        <f t="shared" si="8"/>
        <v>-7.2231406109543146</v>
      </c>
      <c r="Q57" s="23">
        <f t="shared" si="9"/>
        <v>-8.8498947162801052E-3</v>
      </c>
      <c r="R57" s="23">
        <f t="shared" si="10"/>
        <v>0.181264391362782</v>
      </c>
      <c r="S57" s="23">
        <f t="shared" si="11"/>
        <v>-7.5883526889283752</v>
      </c>
      <c r="T57" s="23">
        <f t="shared" si="12"/>
        <v>-4.5635773387807015E-3</v>
      </c>
      <c r="U57" s="15">
        <f t="shared" si="19"/>
        <v>52.168711702711846</v>
      </c>
      <c r="V57" s="15">
        <f t="shared" si="20"/>
        <v>0.99742358184946478</v>
      </c>
      <c r="W57" s="15">
        <f t="shared" si="21"/>
        <v>7.1737008374925013E-2</v>
      </c>
      <c r="X57" s="15">
        <f t="shared" si="22"/>
        <v>-6.7411362264497565E-3</v>
      </c>
      <c r="Y57" s="15">
        <f t="shared" si="23"/>
        <v>-2.1087584898303487E-3</v>
      </c>
      <c r="Z57" s="15">
        <f t="shared" si="24"/>
        <v>2.177558887669055E-3</v>
      </c>
      <c r="AA57" s="15">
        <f t="shared" si="25"/>
        <v>2.5101110031182852E-8</v>
      </c>
      <c r="AB57" s="15">
        <f t="shared" si="26"/>
        <v>3.8964780538954036E-5</v>
      </c>
      <c r="AC57" s="15">
        <f t="shared" si="27"/>
        <v>-2.1087584898303487E-3</v>
      </c>
      <c r="AD57" s="15">
        <v>0</v>
      </c>
      <c r="AE57" s="15">
        <f t="shared" si="28"/>
        <v>5960.7867515987291</v>
      </c>
      <c r="AF57" s="15">
        <f t="shared" si="29"/>
        <v>1929.9289542229787</v>
      </c>
      <c r="AG57" s="7">
        <f t="shared" si="30"/>
        <v>64376.591526008538</v>
      </c>
      <c r="AH57" s="7">
        <f t="shared" si="31"/>
        <v>-64376.591526008538</v>
      </c>
      <c r="AI57" s="7">
        <f t="shared" si="13"/>
        <v>1655.2374785642844</v>
      </c>
      <c r="AJ57" s="7">
        <f t="shared" si="32"/>
        <v>-1655.2374785642844</v>
      </c>
      <c r="AK57" s="7">
        <f t="shared" si="14"/>
        <v>-856.48224337471265</v>
      </c>
      <c r="AL57" s="7">
        <f t="shared" si="15"/>
        <v>943.14037520197576</v>
      </c>
      <c r="AM57" s="7">
        <f t="shared" si="33"/>
        <v>64091.988722269081</v>
      </c>
      <c r="AN57" s="7">
        <f t="shared" si="34"/>
        <v>6269.1569801314663</v>
      </c>
      <c r="AO57" s="7">
        <f t="shared" si="35"/>
        <v>-64091.988722269081</v>
      </c>
      <c r="AP57" s="7">
        <f t="shared" si="36"/>
        <v>-6269.1569801314663</v>
      </c>
      <c r="AQ57" s="30"/>
      <c r="AR57" s="1">
        <f t="shared" si="37"/>
        <v>-104.52846326765345</v>
      </c>
      <c r="AS57" s="31">
        <f t="shared" si="38"/>
        <v>856.48224337471265</v>
      </c>
      <c r="AT57" s="31">
        <f t="shared" si="39"/>
        <v>-78.432209755298643</v>
      </c>
      <c r="AU57" s="29">
        <f t="shared" si="40"/>
        <v>-64.376591526008539</v>
      </c>
      <c r="AV57" s="29"/>
      <c r="AW57" s="1">
        <f t="shared" si="41"/>
        <v>-64.091988722269079</v>
      </c>
      <c r="AX57" s="1">
        <f t="shared" si="42"/>
        <v>-6.2691569801314664</v>
      </c>
      <c r="AY57" s="5"/>
      <c r="AZ57" s="5"/>
      <c r="BA57" s="5"/>
    </row>
    <row r="58" spans="1:53" ht="18" customHeight="1">
      <c r="A58" s="24">
        <v>12</v>
      </c>
      <c r="B58" s="6">
        <v>12</v>
      </c>
      <c r="C58" s="6">
        <v>12</v>
      </c>
      <c r="D58" s="6">
        <v>13</v>
      </c>
      <c r="E58" s="6">
        <f t="shared" si="43"/>
        <v>70000</v>
      </c>
      <c r="F58" s="6">
        <f t="shared" si="44"/>
        <v>260</v>
      </c>
      <c r="G58" s="6">
        <f t="shared" si="45"/>
        <v>157006.66666666666</v>
      </c>
      <c r="H58" s="23">
        <f t="shared" si="3"/>
        <v>-52.33595624294383</v>
      </c>
      <c r="I58" s="23">
        <f t="shared" si="4"/>
        <v>-1.3704652454262032</v>
      </c>
      <c r="J58" s="23">
        <f t="shared" si="5"/>
        <v>0</v>
      </c>
      <c r="K58" s="23">
        <f t="shared" si="6"/>
        <v>0</v>
      </c>
      <c r="L58" s="15">
        <f t="shared" si="16"/>
        <v>52.353896615746308</v>
      </c>
      <c r="M58" s="15">
        <f t="shared" si="17"/>
        <v>0.99965732497555715</v>
      </c>
      <c r="N58" s="15">
        <f t="shared" si="18"/>
        <v>2.617694830787462E-2</v>
      </c>
      <c r="O58" s="23">
        <f t="shared" si="7"/>
        <v>0.181264391362782</v>
      </c>
      <c r="P58" s="23">
        <f t="shared" si="8"/>
        <v>-7.5883526889283752</v>
      </c>
      <c r="Q58" s="23">
        <f t="shared" si="9"/>
        <v>-4.5635773387807015E-3</v>
      </c>
      <c r="R58" s="23">
        <f t="shared" si="10"/>
        <v>-1.3263528336549484E-4</v>
      </c>
      <c r="S58" s="23">
        <f t="shared" si="11"/>
        <v>-7.7128162017097575</v>
      </c>
      <c r="T58" s="23">
        <f t="shared" si="12"/>
        <v>-9.6382786974437549E-7</v>
      </c>
      <c r="U58" s="15">
        <f t="shared" si="19"/>
        <v>52.169440933980269</v>
      </c>
      <c r="V58" s="15">
        <f t="shared" si="20"/>
        <v>0.9997147426267915</v>
      </c>
      <c r="W58" s="15">
        <f t="shared" si="21"/>
        <v>2.3883747081392334E-2</v>
      </c>
      <c r="X58" s="15">
        <f t="shared" si="22"/>
        <v>-2.2939204343790896E-3</v>
      </c>
      <c r="Y58" s="15">
        <f t="shared" si="23"/>
        <v>-2.2696569044016119E-3</v>
      </c>
      <c r="Z58" s="15">
        <f t="shared" si="24"/>
        <v>2.2929566065093454E-3</v>
      </c>
      <c r="AA58" s="15">
        <f t="shared" si="25"/>
        <v>8.5006541338773078E-9</v>
      </c>
      <c r="AB58" s="15">
        <f t="shared" si="26"/>
        <v>4.29071635064934E-5</v>
      </c>
      <c r="AC58" s="15">
        <f t="shared" si="27"/>
        <v>-2.2696569044016119E-3</v>
      </c>
      <c r="AD58" s="15">
        <v>0</v>
      </c>
      <c r="AE58" s="15">
        <f t="shared" si="28"/>
        <v>5913.9337602317037</v>
      </c>
      <c r="AF58" s="15">
        <f t="shared" si="29"/>
        <v>2185.2366023509912</v>
      </c>
      <c r="AG58" s="7">
        <f t="shared" si="30"/>
        <v>64123.08586658648</v>
      </c>
      <c r="AH58" s="7">
        <f t="shared" si="31"/>
        <v>-64123.08586658648</v>
      </c>
      <c r="AI58" s="7">
        <f t="shared" si="13"/>
        <v>560.55693541944447</v>
      </c>
      <c r="AJ58" s="7">
        <f t="shared" si="32"/>
        <v>-560.55693541944447</v>
      </c>
      <c r="AK58" s="7">
        <f t="shared" si="14"/>
        <v>-943.13950055866428</v>
      </c>
      <c r="AL58" s="7">
        <f t="shared" si="15"/>
        <v>972.48684040285343</v>
      </c>
      <c r="AM58" s="7">
        <f t="shared" si="33"/>
        <v>64091.406083479873</v>
      </c>
      <c r="AN58" s="7">
        <f t="shared" si="34"/>
        <v>2091.8965973364675</v>
      </c>
      <c r="AO58" s="7">
        <f t="shared" si="35"/>
        <v>-64091.406083479873</v>
      </c>
      <c r="AP58" s="7">
        <f t="shared" si="36"/>
        <v>-2091.8965973364675</v>
      </c>
      <c r="AQ58" s="30"/>
      <c r="AR58" s="1">
        <f t="shared" si="37"/>
        <v>-52.33595624294383</v>
      </c>
      <c r="AS58" s="31">
        <f t="shared" si="38"/>
        <v>943.13950055866428</v>
      </c>
      <c r="AT58" s="31">
        <f t="shared" si="39"/>
        <v>-26.167978121471915</v>
      </c>
      <c r="AU58" s="29">
        <f t="shared" si="40"/>
        <v>-64.123085866586479</v>
      </c>
      <c r="AV58" s="29"/>
      <c r="AW58" s="1">
        <f t="shared" si="41"/>
        <v>-64.091406083479868</v>
      </c>
      <c r="AX58" s="1">
        <f t="shared" si="42"/>
        <v>-2.0918965973364676</v>
      </c>
      <c r="AY58" s="5"/>
      <c r="AZ58" s="5"/>
      <c r="BA58" s="5"/>
    </row>
    <row r="59" spans="1:53" ht="18" customHeight="1">
      <c r="A59" s="24">
        <v>13</v>
      </c>
      <c r="B59" s="6">
        <v>13</v>
      </c>
      <c r="C59" s="6">
        <v>13</v>
      </c>
      <c r="D59" s="6">
        <v>14</v>
      </c>
      <c r="E59" s="6">
        <f t="shared" si="43"/>
        <v>70000</v>
      </c>
      <c r="F59" s="6">
        <f t="shared" si="44"/>
        <v>260</v>
      </c>
      <c r="G59" s="6">
        <f t="shared" si="45"/>
        <v>157006.66666666666</v>
      </c>
      <c r="H59" s="23">
        <f t="shared" si="3"/>
        <v>0</v>
      </c>
      <c r="I59" s="23">
        <f t="shared" si="4"/>
        <v>0</v>
      </c>
      <c r="J59" s="23">
        <f t="shared" si="5"/>
        <v>52.33595624294383</v>
      </c>
      <c r="K59" s="23">
        <f t="shared" si="6"/>
        <v>-1.3704652454262032</v>
      </c>
      <c r="L59" s="15">
        <f t="shared" si="16"/>
        <v>52.353896615746308</v>
      </c>
      <c r="M59" s="15">
        <f t="shared" si="17"/>
        <v>0.99965732497555715</v>
      </c>
      <c r="N59" s="15">
        <f t="shared" si="18"/>
        <v>-2.617694830787462E-2</v>
      </c>
      <c r="O59" s="23">
        <f t="shared" si="7"/>
        <v>-1.3263528336549484E-4</v>
      </c>
      <c r="P59" s="23">
        <f t="shared" si="8"/>
        <v>-7.7128162017097575</v>
      </c>
      <c r="Q59" s="23">
        <f t="shared" si="9"/>
        <v>-9.6382786974437549E-7</v>
      </c>
      <c r="R59" s="23">
        <f t="shared" si="10"/>
        <v>-0.18152084893289361</v>
      </c>
      <c r="S59" s="23">
        <f t="shared" si="11"/>
        <v>-7.5884515310924758</v>
      </c>
      <c r="T59" s="23">
        <f t="shared" si="12"/>
        <v>4.5617623492026256E-3</v>
      </c>
      <c r="U59" s="15">
        <f t="shared" si="19"/>
        <v>52.169452105277344</v>
      </c>
      <c r="V59" s="15">
        <f t="shared" si="20"/>
        <v>0.99971469748325126</v>
      </c>
      <c r="W59" s="15">
        <f t="shared" si="21"/>
        <v>-2.3885636603855936E-2</v>
      </c>
      <c r="X59" s="15">
        <f t="shared" si="22"/>
        <v>2.2920303727188042E-3</v>
      </c>
      <c r="Y59" s="15">
        <f t="shared" si="23"/>
        <v>-2.2929942005885484E-3</v>
      </c>
      <c r="Z59" s="15">
        <f t="shared" si="24"/>
        <v>2.2697319764838214E-3</v>
      </c>
      <c r="AA59" s="15">
        <f t="shared" si="25"/>
        <v>-8.4869806740315884E-9</v>
      </c>
      <c r="AB59" s="15">
        <f t="shared" si="26"/>
        <v>4.4242292826712396E-5</v>
      </c>
      <c r="AC59" s="15">
        <f t="shared" si="27"/>
        <v>-2.2929942005885484E-3</v>
      </c>
      <c r="AD59" s="15">
        <v>0</v>
      </c>
      <c r="AE59" s="15">
        <f t="shared" si="28"/>
        <v>5913.2174438820412</v>
      </c>
      <c r="AF59" s="15">
        <f t="shared" si="29"/>
        <v>2185.3439673190755</v>
      </c>
      <c r="AG59" s="7">
        <f t="shared" si="30"/>
        <v>64119.20234272426</v>
      </c>
      <c r="AH59" s="7">
        <f t="shared" si="31"/>
        <v>-64119.20234272426</v>
      </c>
      <c r="AI59" s="7">
        <f t="shared" si="13"/>
        <v>-559.65526919153012</v>
      </c>
      <c r="AJ59" s="7">
        <f t="shared" si="32"/>
        <v>559.65526919153012</v>
      </c>
      <c r="AK59" s="7">
        <f t="shared" si="14"/>
        <v>-972.48688913777664</v>
      </c>
      <c r="AL59" s="7">
        <f t="shared" si="15"/>
        <v>943.18675503406553</v>
      </c>
      <c r="AM59" s="7">
        <f t="shared" si="33"/>
        <v>64087.541250540613</v>
      </c>
      <c r="AN59" s="7">
        <f t="shared" si="34"/>
        <v>-2091.0235646221381</v>
      </c>
      <c r="AO59" s="7">
        <f t="shared" si="35"/>
        <v>-64087.541250540613</v>
      </c>
      <c r="AP59" s="7">
        <f t="shared" si="36"/>
        <v>2091.0235646221381</v>
      </c>
      <c r="AQ59" s="30"/>
      <c r="AR59" s="1">
        <f t="shared" si="37"/>
        <v>0</v>
      </c>
      <c r="AS59" s="31">
        <f t="shared" si="38"/>
        <v>972.48688913777664</v>
      </c>
      <c r="AT59" s="31">
        <f t="shared" si="39"/>
        <v>26.167978121471915</v>
      </c>
      <c r="AU59" s="29">
        <f t="shared" si="40"/>
        <v>-64.119202342724265</v>
      </c>
      <c r="AV59" s="29"/>
      <c r="AW59" s="1">
        <f t="shared" si="41"/>
        <v>-64.08754125054061</v>
      </c>
      <c r="AX59" s="1">
        <f t="shared" si="42"/>
        <v>2.0910235646221382</v>
      </c>
      <c r="AY59" s="5"/>
      <c r="AZ59" s="5"/>
      <c r="BA59" s="5"/>
    </row>
    <row r="60" spans="1:53" ht="18" customHeight="1">
      <c r="A60" s="24">
        <v>14</v>
      </c>
      <c r="B60" s="6">
        <v>14</v>
      </c>
      <c r="C60" s="6">
        <v>14</v>
      </c>
      <c r="D60" s="6">
        <v>15</v>
      </c>
      <c r="E60" s="6">
        <f t="shared" si="43"/>
        <v>70000</v>
      </c>
      <c r="F60" s="6">
        <f t="shared" si="44"/>
        <v>260</v>
      </c>
      <c r="G60" s="6">
        <f t="shared" si="45"/>
        <v>157006.66666666666</v>
      </c>
      <c r="H60" s="23">
        <f t="shared" si="3"/>
        <v>52.33595624294383</v>
      </c>
      <c r="I60" s="23">
        <f t="shared" si="4"/>
        <v>-1.3704652454262032</v>
      </c>
      <c r="J60" s="23">
        <f t="shared" si="5"/>
        <v>104.52846326765345</v>
      </c>
      <c r="K60" s="23">
        <f t="shared" si="6"/>
        <v>-5.478104631726751</v>
      </c>
      <c r="L60" s="15">
        <f t="shared" si="16"/>
        <v>52.353896615746287</v>
      </c>
      <c r="M60" s="15">
        <f t="shared" si="17"/>
        <v>0.99691733373312796</v>
      </c>
      <c r="N60" s="15">
        <f t="shared" si="18"/>
        <v>-7.8459095727845179E-2</v>
      </c>
      <c r="O60" s="23">
        <f t="shared" si="7"/>
        <v>-0.18152084893289361</v>
      </c>
      <c r="P60" s="23">
        <f t="shared" si="8"/>
        <v>-7.5884515310924758</v>
      </c>
      <c r="Q60" s="23">
        <f t="shared" si="9"/>
        <v>4.5617623492026256E-3</v>
      </c>
      <c r="R60" s="23">
        <f t="shared" si="10"/>
        <v>-0.33971935873609316</v>
      </c>
      <c r="S60" s="23">
        <f t="shared" si="11"/>
        <v>-7.2233270958126159</v>
      </c>
      <c r="T60" s="23">
        <f t="shared" si="12"/>
        <v>8.8484018182005044E-3</v>
      </c>
      <c r="U60" s="15">
        <f t="shared" si="19"/>
        <v>52.168723204455333</v>
      </c>
      <c r="V60" s="15">
        <f t="shared" si="20"/>
        <v>0.99742346215716027</v>
      </c>
      <c r="W60" s="15">
        <f t="shared" si="21"/>
        <v>-7.1738672544339133E-2</v>
      </c>
      <c r="X60" s="15">
        <f t="shared" si="22"/>
        <v>6.7394677582640755E-3</v>
      </c>
      <c r="Y60" s="15">
        <f t="shared" si="23"/>
        <v>-2.1777054090614499E-3</v>
      </c>
      <c r="Z60" s="15">
        <f t="shared" si="24"/>
        <v>2.1089340599364289E-3</v>
      </c>
      <c r="AA60" s="15">
        <f t="shared" si="25"/>
        <v>-2.5090511909930857E-8</v>
      </c>
      <c r="AB60" s="15">
        <f t="shared" si="26"/>
        <v>4.2909447116698597E-5</v>
      </c>
      <c r="AC60" s="15">
        <f t="shared" si="27"/>
        <v>-2.1777054090614499E-3</v>
      </c>
      <c r="AD60" s="15">
        <v>0</v>
      </c>
      <c r="AE60" s="15">
        <f t="shared" si="28"/>
        <v>5960.046331550715</v>
      </c>
      <c r="AF60" s="15">
        <f t="shared" si="29"/>
        <v>1930.2175282972066</v>
      </c>
      <c r="AG60" s="7">
        <f t="shared" si="30"/>
        <v>64372.593127704073</v>
      </c>
      <c r="AH60" s="7">
        <f t="shared" si="31"/>
        <v>-64372.593127704073</v>
      </c>
      <c r="AI60" s="7">
        <f t="shared" si="13"/>
        <v>-1654.5386087741883</v>
      </c>
      <c r="AJ60" s="7">
        <f t="shared" si="32"/>
        <v>1654.5386087741883</v>
      </c>
      <c r="AK60" s="7">
        <f t="shared" si="14"/>
        <v>-943.18969644234403</v>
      </c>
      <c r="AL60" s="7">
        <f t="shared" si="15"/>
        <v>856.5681531718194</v>
      </c>
      <c r="AM60" s="7">
        <f t="shared" si="33"/>
        <v>64088.040302002002</v>
      </c>
      <c r="AN60" s="7">
        <f t="shared" si="34"/>
        <v>-6268.2800066545806</v>
      </c>
      <c r="AO60" s="7">
        <f t="shared" si="35"/>
        <v>-64088.040302002002</v>
      </c>
      <c r="AP60" s="7">
        <f t="shared" si="36"/>
        <v>6268.2800066545806</v>
      </c>
      <c r="AQ60" s="30"/>
      <c r="AR60" s="1">
        <f t="shared" si="37"/>
        <v>52.33595624294383</v>
      </c>
      <c r="AS60" s="31">
        <f t="shared" si="38"/>
        <v>943.18969644234403</v>
      </c>
      <c r="AT60" s="31">
        <f t="shared" si="39"/>
        <v>78.432209755298643</v>
      </c>
      <c r="AU60" s="29">
        <f t="shared" si="40"/>
        <v>-64.372593127704079</v>
      </c>
      <c r="AV60" s="29"/>
      <c r="AW60" s="1">
        <f t="shared" si="41"/>
        <v>-64.088040302002</v>
      </c>
      <c r="AX60" s="1">
        <f t="shared" si="42"/>
        <v>6.2682800066545807</v>
      </c>
      <c r="AY60" s="5"/>
      <c r="AZ60" s="5"/>
      <c r="BA60" s="5"/>
    </row>
    <row r="61" spans="1:53" ht="18" customHeight="1">
      <c r="A61" s="24">
        <v>15</v>
      </c>
      <c r="B61" s="6">
        <v>15</v>
      </c>
      <c r="C61" s="6">
        <v>15</v>
      </c>
      <c r="D61" s="6">
        <v>16</v>
      </c>
      <c r="E61" s="6">
        <f t="shared" si="43"/>
        <v>70000</v>
      </c>
      <c r="F61" s="6">
        <f t="shared" si="44"/>
        <v>260</v>
      </c>
      <c r="G61" s="6">
        <f t="shared" si="45"/>
        <v>157006.66666666666</v>
      </c>
      <c r="H61" s="23">
        <f t="shared" si="3"/>
        <v>104.52846326765345</v>
      </c>
      <c r="I61" s="23">
        <f t="shared" si="4"/>
        <v>-5.478104631726751</v>
      </c>
      <c r="J61" s="23">
        <f t="shared" si="5"/>
        <v>156.43446504023086</v>
      </c>
      <c r="K61" s="23">
        <f t="shared" si="6"/>
        <v>-12.311659404862212</v>
      </c>
      <c r="L61" s="15">
        <f t="shared" si="16"/>
        <v>52.353896615746301</v>
      </c>
      <c r="M61" s="15">
        <f t="shared" si="17"/>
        <v>0.99144486137381072</v>
      </c>
      <c r="N61" s="15">
        <f t="shared" si="18"/>
        <v>-0.13052619222004874</v>
      </c>
      <c r="O61" s="23">
        <f t="shared" si="7"/>
        <v>-0.33971935873609316</v>
      </c>
      <c r="P61" s="23">
        <f t="shared" si="8"/>
        <v>-7.2233270958126159</v>
      </c>
      <c r="Q61" s="23">
        <f t="shared" si="9"/>
        <v>8.8484018182005044E-3</v>
      </c>
      <c r="R61" s="23">
        <f t="shared" si="10"/>
        <v>-0.45436556376646164</v>
      </c>
      <c r="S61" s="23">
        <f t="shared" si="11"/>
        <v>-6.6411632760155035</v>
      </c>
      <c r="T61" s="23">
        <f t="shared" si="12"/>
        <v>1.2595364064708302E-2</v>
      </c>
      <c r="U61" s="15">
        <f t="shared" si="19"/>
        <v>52.167273269508406</v>
      </c>
      <c r="V61" s="15">
        <f t="shared" si="20"/>
        <v>0.99279399365921839</v>
      </c>
      <c r="W61" s="15">
        <f t="shared" si="21"/>
        <v>-0.11983357690639097</v>
      </c>
      <c r="X61" s="15">
        <f t="shared" si="22"/>
        <v>1.0777444245470419E-2</v>
      </c>
      <c r="Y61" s="15">
        <f t="shared" si="23"/>
        <v>-1.9290424272699145E-3</v>
      </c>
      <c r="Z61" s="15">
        <f t="shared" si="24"/>
        <v>1.8179198192378836E-3</v>
      </c>
      <c r="AA61" s="15">
        <f t="shared" si="25"/>
        <v>-4.0541928517668828E-8</v>
      </c>
      <c r="AB61" s="15">
        <f t="shared" si="26"/>
        <v>3.896873331656334E-5</v>
      </c>
      <c r="AC61" s="15">
        <f t="shared" si="27"/>
        <v>-1.9290424272699145E-3</v>
      </c>
      <c r="AD61" s="15">
        <v>0</v>
      </c>
      <c r="AE61" s="15">
        <f t="shared" si="28"/>
        <v>6053.7478215145693</v>
      </c>
      <c r="AF61" s="15">
        <f t="shared" si="29"/>
        <v>1477.5431249581741</v>
      </c>
      <c r="AG61" s="7">
        <f t="shared" si="30"/>
        <v>64876.639965479852</v>
      </c>
      <c r="AH61" s="7">
        <f t="shared" si="31"/>
        <v>-64876.639965479852</v>
      </c>
      <c r="AI61" s="7">
        <f t="shared" si="13"/>
        <v>-2673.4482838549316</v>
      </c>
      <c r="AJ61" s="7">
        <f t="shared" si="32"/>
        <v>2673.4482838549316</v>
      </c>
      <c r="AK61" s="7">
        <f t="shared" si="14"/>
        <v>-856.56912911582424</v>
      </c>
      <c r="AL61" s="7">
        <f t="shared" si="15"/>
        <v>716.60369405533879</v>
      </c>
      <c r="AM61" s="7">
        <f t="shared" si="33"/>
        <v>64088.769615991405</v>
      </c>
      <c r="AN61" s="7">
        <f t="shared" si="34"/>
        <v>-10428.583223301288</v>
      </c>
      <c r="AO61" s="7">
        <f t="shared" si="35"/>
        <v>-64088.769615991405</v>
      </c>
      <c r="AP61" s="7">
        <f t="shared" si="36"/>
        <v>10428.583223301288</v>
      </c>
      <c r="AQ61" s="30"/>
      <c r="AR61" s="1">
        <f t="shared" si="37"/>
        <v>104.52846326765345</v>
      </c>
      <c r="AS61" s="31">
        <f t="shared" si="38"/>
        <v>856.56912911582424</v>
      </c>
      <c r="AT61" s="31">
        <f t="shared" si="39"/>
        <v>130.48146415394217</v>
      </c>
      <c r="AU61" s="29">
        <f t="shared" si="40"/>
        <v>-64.876639965479853</v>
      </c>
      <c r="AV61" s="29"/>
      <c r="AW61" s="1">
        <f t="shared" si="41"/>
        <v>-64.08876961599141</v>
      </c>
      <c r="AX61" s="1">
        <f t="shared" si="42"/>
        <v>10.428583223301288</v>
      </c>
      <c r="AY61" s="5"/>
      <c r="AZ61" s="5"/>
      <c r="BA61" s="5"/>
    </row>
    <row r="62" spans="1:53" ht="18" customHeight="1">
      <c r="A62" s="24">
        <v>16</v>
      </c>
      <c r="B62" s="6">
        <v>16</v>
      </c>
      <c r="C62" s="6">
        <v>16</v>
      </c>
      <c r="D62" s="6">
        <v>17</v>
      </c>
      <c r="E62" s="6">
        <f t="shared" si="43"/>
        <v>70000</v>
      </c>
      <c r="F62" s="6">
        <f t="shared" si="44"/>
        <v>260</v>
      </c>
      <c r="G62" s="6">
        <f t="shared" si="45"/>
        <v>157006.66666666666</v>
      </c>
      <c r="H62" s="23">
        <f t="shared" si="3"/>
        <v>156.43446504023086</v>
      </c>
      <c r="I62" s="23">
        <f t="shared" si="4"/>
        <v>-12.311659404862212</v>
      </c>
      <c r="J62" s="23">
        <f t="shared" si="5"/>
        <v>207.91169081775931</v>
      </c>
      <c r="K62" s="23">
        <f t="shared" si="6"/>
        <v>-21.852399266194311</v>
      </c>
      <c r="L62" s="15">
        <f t="shared" si="16"/>
        <v>52.353896615746287</v>
      </c>
      <c r="M62" s="15">
        <f t="shared" si="17"/>
        <v>0.98325490756395451</v>
      </c>
      <c r="N62" s="15">
        <f t="shared" si="18"/>
        <v>-0.18223552549214772</v>
      </c>
      <c r="O62" s="23">
        <f t="shared" si="7"/>
        <v>-0.45436556376646164</v>
      </c>
      <c r="P62" s="23">
        <f t="shared" si="8"/>
        <v>-6.6411632760155035</v>
      </c>
      <c r="Q62" s="23">
        <f t="shared" si="9"/>
        <v>1.2595364064708302E-2</v>
      </c>
      <c r="R62" s="23">
        <f t="shared" si="10"/>
        <v>-0.51057410384940127</v>
      </c>
      <c r="S62" s="23">
        <f t="shared" si="11"/>
        <v>-5.8798562511198984</v>
      </c>
      <c r="T62" s="23">
        <f t="shared" si="12"/>
        <v>1.5564206543296927E-2</v>
      </c>
      <c r="U62" s="15">
        <f t="shared" si="19"/>
        <v>52.165117220832236</v>
      </c>
      <c r="V62" s="15">
        <f t="shared" si="20"/>
        <v>0.98573567887834501</v>
      </c>
      <c r="W62" s="15">
        <f t="shared" si="21"/>
        <v>-0.16830083596419887</v>
      </c>
      <c r="X62" s="15">
        <f t="shared" si="22"/>
        <v>1.415390910595532E-2</v>
      </c>
      <c r="Y62" s="15">
        <f t="shared" si="23"/>
        <v>-1.5585450412470177E-3</v>
      </c>
      <c r="Z62" s="15">
        <f t="shared" si="24"/>
        <v>1.410297437341607E-3</v>
      </c>
      <c r="AA62" s="15">
        <f t="shared" si="25"/>
        <v>-5.4086597380043514E-8</v>
      </c>
      <c r="AB62" s="15">
        <f t="shared" si="26"/>
        <v>3.2601062298753187E-5</v>
      </c>
      <c r="AC62" s="15">
        <f t="shared" si="27"/>
        <v>-1.5585450412470177E-3</v>
      </c>
      <c r="AD62" s="15">
        <v>0</v>
      </c>
      <c r="AE62" s="15">
        <f t="shared" si="28"/>
        <v>6194.4330117715735</v>
      </c>
      <c r="AF62" s="15">
        <f t="shared" si="29"/>
        <v>932.0689157760188</v>
      </c>
      <c r="AG62" s="7">
        <f t="shared" si="30"/>
        <v>65626.156017628557</v>
      </c>
      <c r="AH62" s="7">
        <f t="shared" si="31"/>
        <v>-65626.156017628557</v>
      </c>
      <c r="AI62" s="7">
        <f t="shared" si="13"/>
        <v>-3566.6216737127329</v>
      </c>
      <c r="AJ62" s="7">
        <f t="shared" si="32"/>
        <v>3566.6216737127329</v>
      </c>
      <c r="AK62" s="7">
        <f t="shared" si="14"/>
        <v>-716.60177698474047</v>
      </c>
      <c r="AL62" s="7">
        <f t="shared" si="15"/>
        <v>529.87523461170417</v>
      </c>
      <c r="AM62" s="7">
        <f t="shared" si="33"/>
        <v>64089.778044959392</v>
      </c>
      <c r="AN62" s="7">
        <f t="shared" si="34"/>
        <v>-14560.683155723265</v>
      </c>
      <c r="AO62" s="7">
        <f t="shared" si="35"/>
        <v>-64089.778044959392</v>
      </c>
      <c r="AP62" s="7">
        <f t="shared" si="36"/>
        <v>14560.683155723265</v>
      </c>
      <c r="AQ62" s="30"/>
      <c r="AR62" s="1">
        <f t="shared" si="37"/>
        <v>156.43446504023086</v>
      </c>
      <c r="AS62" s="31">
        <f t="shared" si="38"/>
        <v>716.60177698474047</v>
      </c>
      <c r="AT62" s="31">
        <f t="shared" si="39"/>
        <v>182.1730779289951</v>
      </c>
      <c r="AU62" s="29">
        <f t="shared" si="40"/>
        <v>-65.62615601762856</v>
      </c>
      <c r="AV62" s="29"/>
      <c r="AW62" s="1">
        <f t="shared" si="41"/>
        <v>-64.089778044959388</v>
      </c>
      <c r="AX62" s="1">
        <f t="shared" si="42"/>
        <v>14.560683155723265</v>
      </c>
      <c r="AY62" s="5"/>
      <c r="AZ62" s="5"/>
      <c r="BA62" s="5"/>
    </row>
    <row r="63" spans="1:53" ht="18" customHeight="1">
      <c r="A63" s="24">
        <v>17</v>
      </c>
      <c r="B63" s="6">
        <v>17</v>
      </c>
      <c r="C63" s="6">
        <v>17</v>
      </c>
      <c r="D63" s="6">
        <v>18</v>
      </c>
      <c r="E63" s="6">
        <f t="shared" si="43"/>
        <v>70000</v>
      </c>
      <c r="F63" s="6">
        <f t="shared" si="44"/>
        <v>260</v>
      </c>
      <c r="G63" s="6">
        <f t="shared" si="45"/>
        <v>157006.66666666666</v>
      </c>
      <c r="H63" s="23">
        <f t="shared" si="3"/>
        <v>207.91169081775931</v>
      </c>
      <c r="I63" s="23">
        <f t="shared" si="4"/>
        <v>-21.852399266194311</v>
      </c>
      <c r="J63" s="23">
        <f t="shared" si="5"/>
        <v>258.81904510252076</v>
      </c>
      <c r="K63" s="23">
        <f t="shared" si="6"/>
        <v>-34.074173710931632</v>
      </c>
      <c r="L63" s="15">
        <f t="shared" si="16"/>
        <v>52.353896615746322</v>
      </c>
      <c r="M63" s="15">
        <f t="shared" si="17"/>
        <v>0.97236992039767678</v>
      </c>
      <c r="N63" s="15">
        <f t="shared" si="18"/>
        <v>-0.23344536385590475</v>
      </c>
      <c r="O63" s="23">
        <f t="shared" si="7"/>
        <v>-0.51057410384940127</v>
      </c>
      <c r="P63" s="23">
        <f t="shared" si="8"/>
        <v>-5.8798562511198984</v>
      </c>
      <c r="Q63" s="23">
        <f t="shared" si="9"/>
        <v>1.5564206543296927E-2</v>
      </c>
      <c r="R63" s="23">
        <f t="shared" si="10"/>
        <v>-0.50121010738442129</v>
      </c>
      <c r="S63" s="23">
        <f t="shared" si="11"/>
        <v>-4.9890662408430968</v>
      </c>
      <c r="T63" s="23">
        <f t="shared" si="12"/>
        <v>1.7553878679541165E-2</v>
      </c>
      <c r="U63" s="15">
        <f t="shared" si="19"/>
        <v>52.162279558928091</v>
      </c>
      <c r="V63" s="15">
        <f t="shared" si="20"/>
        <v>0.9761214178476515</v>
      </c>
      <c r="W63" s="15">
        <f t="shared" si="21"/>
        <v>-0.21722563757321656</v>
      </c>
      <c r="X63" s="15">
        <f t="shared" si="22"/>
        <v>1.6648112661787146E-2</v>
      </c>
      <c r="Y63" s="15">
        <f t="shared" si="23"/>
        <v>-1.0839061184902184E-3</v>
      </c>
      <c r="Z63" s="15">
        <f t="shared" si="24"/>
        <v>9.057660177540193E-4</v>
      </c>
      <c r="AA63" s="15">
        <f t="shared" si="25"/>
        <v>-6.4992564142262861E-8</v>
      </c>
      <c r="AB63" s="15">
        <f t="shared" si="26"/>
        <v>2.4106060881948486E-5</v>
      </c>
      <c r="AC63" s="15">
        <f t="shared" si="27"/>
        <v>-1.0839061184902184E-3</v>
      </c>
      <c r="AD63" s="15">
        <v>0</v>
      </c>
      <c r="AE63" s="15">
        <f t="shared" si="28"/>
        <v>6382.0574860324296</v>
      </c>
      <c r="AF63" s="15">
        <f t="shared" si="29"/>
        <v>425.52054989970975</v>
      </c>
      <c r="AG63" s="7">
        <f t="shared" si="30"/>
        <v>66612.624074343767</v>
      </c>
      <c r="AH63" s="7">
        <f t="shared" si="31"/>
        <v>-66612.624074343767</v>
      </c>
      <c r="AI63" s="7">
        <f t="shared" si="13"/>
        <v>-4285.7916587204109</v>
      </c>
      <c r="AJ63" s="7">
        <f t="shared" si="32"/>
        <v>4285.7916587204109</v>
      </c>
      <c r="AK63" s="7">
        <f t="shared" si="14"/>
        <v>-529.87371717538417</v>
      </c>
      <c r="AL63" s="7">
        <f t="shared" si="15"/>
        <v>305.49582375810786</v>
      </c>
      <c r="AM63" s="7">
        <f t="shared" si="33"/>
        <v>64091.025232429529</v>
      </c>
      <c r="AN63" s="7">
        <f t="shared" si="34"/>
        <v>-18653.422765484123</v>
      </c>
      <c r="AO63" s="7">
        <f t="shared" si="35"/>
        <v>-64091.025232429529</v>
      </c>
      <c r="AP63" s="7">
        <f t="shared" si="36"/>
        <v>18653.422765484123</v>
      </c>
      <c r="AQ63" s="30"/>
      <c r="AR63" s="1">
        <f t="shared" si="37"/>
        <v>207.91169081775931</v>
      </c>
      <c r="AS63" s="31">
        <f t="shared" si="38"/>
        <v>529.87371717538417</v>
      </c>
      <c r="AT63" s="31">
        <f t="shared" si="39"/>
        <v>233.36536796014002</v>
      </c>
      <c r="AU63" s="29">
        <f t="shared" si="40"/>
        <v>-66.612624074343771</v>
      </c>
      <c r="AV63" s="29"/>
      <c r="AW63" s="1">
        <f t="shared" si="41"/>
        <v>-64.09102523242953</v>
      </c>
      <c r="AX63" s="1">
        <f t="shared" si="42"/>
        <v>18.653422765484123</v>
      </c>
      <c r="AY63" s="5"/>
      <c r="AZ63" s="5"/>
      <c r="BA63" s="5"/>
    </row>
    <row r="64" spans="1:53" ht="18" customHeight="1">
      <c r="A64" s="24">
        <v>18</v>
      </c>
      <c r="B64" s="6">
        <v>18</v>
      </c>
      <c r="C64" s="6">
        <v>18</v>
      </c>
      <c r="D64" s="6">
        <v>19</v>
      </c>
      <c r="E64" s="6">
        <f t="shared" si="43"/>
        <v>70000</v>
      </c>
      <c r="F64" s="6">
        <f t="shared" si="44"/>
        <v>260</v>
      </c>
      <c r="G64" s="6">
        <f t="shared" si="45"/>
        <v>157006.66666666666</v>
      </c>
      <c r="H64" s="23">
        <f t="shared" si="3"/>
        <v>258.81904510252076</v>
      </c>
      <c r="I64" s="23">
        <f t="shared" si="4"/>
        <v>-34.074173710931632</v>
      </c>
      <c r="J64" s="23">
        <f t="shared" si="5"/>
        <v>309.01699437494739</v>
      </c>
      <c r="K64" s="23">
        <f t="shared" si="6"/>
        <v>-48.943483704846471</v>
      </c>
      <c r="L64" s="15">
        <f t="shared" si="16"/>
        <v>52.353896615746308</v>
      </c>
      <c r="M64" s="15">
        <f t="shared" si="17"/>
        <v>0.95881973486819227</v>
      </c>
      <c r="N64" s="15">
        <f t="shared" si="18"/>
        <v>-0.28401534470392498</v>
      </c>
      <c r="O64" s="23">
        <f t="shared" si="7"/>
        <v>-0.50121010738442129</v>
      </c>
      <c r="P64" s="23">
        <f t="shared" si="8"/>
        <v>-4.9890662408430968</v>
      </c>
      <c r="Q64" s="23">
        <f t="shared" si="9"/>
        <v>1.7553878679541165E-2</v>
      </c>
      <c r="R64" s="23">
        <f t="shared" si="10"/>
        <v>-0.42859288452824945</v>
      </c>
      <c r="S64" s="23">
        <f t="shared" si="11"/>
        <v>-4.0269547870755336</v>
      </c>
      <c r="T64" s="23">
        <f t="shared" si="12"/>
        <v>1.8412452289172199E-2</v>
      </c>
      <c r="U64" s="15">
        <f t="shared" si="19"/>
        <v>52.15879625711969</v>
      </c>
      <c r="V64" s="15">
        <f t="shared" si="20"/>
        <v>0.96379844058270125</v>
      </c>
      <c r="W64" s="15">
        <f t="shared" si="21"/>
        <v>-0.26663189218537492</v>
      </c>
      <c r="X64" s="15">
        <f t="shared" si="22"/>
        <v>1.8082611583097152E-2</v>
      </c>
      <c r="Y64" s="15">
        <f t="shared" si="23"/>
        <v>-5.2873290355598748E-4</v>
      </c>
      <c r="Z64" s="15">
        <f t="shared" si="24"/>
        <v>3.2984070607504704E-4</v>
      </c>
      <c r="AA64" s="15">
        <f t="shared" si="25"/>
        <v>-7.2563750939593432E-8</v>
      </c>
      <c r="AB64" s="15">
        <f t="shared" si="26"/>
        <v>1.3898203344392183E-5</v>
      </c>
      <c r="AC64" s="15">
        <f t="shared" si="27"/>
        <v>-5.2873290355598748E-4</v>
      </c>
      <c r="AD64" s="15">
        <v>0</v>
      </c>
      <c r="AE64" s="15">
        <f t="shared" si="28"/>
        <v>6616.1983502781686</v>
      </c>
      <c r="AF64" s="15">
        <f t="shared" si="29"/>
        <v>89.829929980088366</v>
      </c>
      <c r="AG64" s="7">
        <f t="shared" si="30"/>
        <v>67823.538581394896</v>
      </c>
      <c r="AH64" s="7">
        <f t="shared" si="31"/>
        <v>-67823.538581394896</v>
      </c>
      <c r="AI64" s="7">
        <f t="shared" si="13"/>
        <v>-4785.0569154594214</v>
      </c>
      <c r="AJ64" s="7">
        <f t="shared" si="32"/>
        <v>4785.0569154594214</v>
      </c>
      <c r="AK64" s="7">
        <f t="shared" si="14"/>
        <v>-305.49548116619496</v>
      </c>
      <c r="AL64" s="7">
        <f t="shared" si="15"/>
        <v>54.97910611377047</v>
      </c>
      <c r="AM64" s="7">
        <f t="shared" si="33"/>
        <v>64092.371939965422</v>
      </c>
      <c r="AN64" s="7">
        <f t="shared" si="34"/>
        <v>-22695.74881988436</v>
      </c>
      <c r="AO64" s="7">
        <f t="shared" si="35"/>
        <v>-64092.371939965422</v>
      </c>
      <c r="AP64" s="7">
        <f t="shared" si="36"/>
        <v>22695.74881988436</v>
      </c>
      <c r="AQ64" s="30"/>
      <c r="AR64" s="1">
        <f t="shared" si="37"/>
        <v>258.81904510252076</v>
      </c>
      <c r="AS64" s="31">
        <f t="shared" si="38"/>
        <v>305.49548116619496</v>
      </c>
      <c r="AT64" s="31">
        <f t="shared" si="39"/>
        <v>283.91801973873407</v>
      </c>
      <c r="AU64" s="29">
        <f t="shared" si="40"/>
        <v>-67.823538581394899</v>
      </c>
      <c r="AV64" s="29"/>
      <c r="AW64" s="1">
        <f t="shared" si="41"/>
        <v>-64.092371939965417</v>
      </c>
      <c r="AX64" s="1">
        <f t="shared" si="42"/>
        <v>22.695748819884361</v>
      </c>
      <c r="AY64" s="5"/>
      <c r="AZ64" s="5"/>
      <c r="BA64" s="5"/>
    </row>
    <row r="65" spans="1:53" ht="18" customHeight="1">
      <c r="A65" s="24">
        <v>19</v>
      </c>
      <c r="B65" s="6">
        <v>19</v>
      </c>
      <c r="C65" s="6">
        <v>19</v>
      </c>
      <c r="D65" s="6">
        <v>20</v>
      </c>
      <c r="E65" s="6">
        <f t="shared" si="43"/>
        <v>70000</v>
      </c>
      <c r="F65" s="6">
        <f t="shared" si="44"/>
        <v>260</v>
      </c>
      <c r="G65" s="6">
        <f t="shared" si="45"/>
        <v>157006.66666666666</v>
      </c>
      <c r="H65" s="23">
        <f t="shared" si="3"/>
        <v>309.01699437494739</v>
      </c>
      <c r="I65" s="23">
        <f t="shared" si="4"/>
        <v>-48.943483704846471</v>
      </c>
      <c r="J65" s="23">
        <f t="shared" si="5"/>
        <v>358.36794954530029</v>
      </c>
      <c r="K65" s="23">
        <f t="shared" si="6"/>
        <v>-66.419573502798244</v>
      </c>
      <c r="L65" s="15">
        <f t="shared" si="16"/>
        <v>52.353896615746343</v>
      </c>
      <c r="M65" s="15">
        <f t="shared" si="17"/>
        <v>0.94264149109217876</v>
      </c>
      <c r="N65" s="15">
        <f t="shared" si="18"/>
        <v>-0.33380685923376974</v>
      </c>
      <c r="O65" s="23">
        <f t="shared" si="7"/>
        <v>-0.42859288452824945</v>
      </c>
      <c r="P65" s="23">
        <f t="shared" si="8"/>
        <v>-4.0269547870755336</v>
      </c>
      <c r="Q65" s="23">
        <f t="shared" si="9"/>
        <v>1.8412452289172199E-2</v>
      </c>
      <c r="R65" s="23">
        <f t="shared" si="10"/>
        <v>-0.30543014613326852</v>
      </c>
      <c r="S65" s="23">
        <f t="shared" si="11"/>
        <v>-3.0562009143186817</v>
      </c>
      <c r="T65" s="23">
        <f t="shared" si="12"/>
        <v>1.8048127005127135E-2</v>
      </c>
      <c r="U65" s="15">
        <f t="shared" si="19"/>
        <v>52.154716535057652</v>
      </c>
      <c r="V65" s="15">
        <f t="shared" si="20"/>
        <v>0.94860294898721331</v>
      </c>
      <c r="W65" s="15">
        <f t="shared" si="21"/>
        <v>-0.31646871120659376</v>
      </c>
      <c r="X65" s="15">
        <f t="shared" si="22"/>
        <v>1.8334660457463958E-2</v>
      </c>
      <c r="Y65" s="15">
        <f t="shared" si="23"/>
        <v>7.7791831708241138E-5</v>
      </c>
      <c r="Z65" s="15">
        <f t="shared" si="24"/>
        <v>-2.8653345233682279E-4</v>
      </c>
      <c r="AA65" s="15">
        <f t="shared" si="25"/>
        <v>-7.6157210598827034E-8</v>
      </c>
      <c r="AB65" s="15">
        <f t="shared" si="26"/>
        <v>2.5012424553887951E-6</v>
      </c>
      <c r="AC65" s="15">
        <f t="shared" si="27"/>
        <v>7.7791831708241138E-5</v>
      </c>
      <c r="AD65" s="15">
        <v>0</v>
      </c>
      <c r="AE65" s="15">
        <f t="shared" si="28"/>
        <v>6895.7925709413676</v>
      </c>
      <c r="AF65" s="15">
        <f t="shared" si="29"/>
        <v>27.652780088965454</v>
      </c>
      <c r="AG65" s="7">
        <f t="shared" si="30"/>
        <v>69241.789109616511</v>
      </c>
      <c r="AH65" s="7">
        <f t="shared" si="31"/>
        <v>-69241.789109616511</v>
      </c>
      <c r="AI65" s="7">
        <f t="shared" si="13"/>
        <v>-5022.0197070763306</v>
      </c>
      <c r="AJ65" s="7">
        <f t="shared" si="32"/>
        <v>5022.0197070763306</v>
      </c>
      <c r="AK65" s="7">
        <f t="shared" si="14"/>
        <v>-54.979643662404079</v>
      </c>
      <c r="AL65" s="7">
        <f t="shared" si="15"/>
        <v>-207.94265688411085</v>
      </c>
      <c r="AM65" s="7">
        <f t="shared" si="33"/>
        <v>64093.65323818037</v>
      </c>
      <c r="AN65" s="7">
        <f t="shared" si="34"/>
        <v>-26676.762465163603</v>
      </c>
      <c r="AO65" s="7">
        <f t="shared" si="35"/>
        <v>-64093.65323818037</v>
      </c>
      <c r="AP65" s="7">
        <f t="shared" si="36"/>
        <v>26676.762465163603</v>
      </c>
      <c r="AQ65" s="30"/>
      <c r="AR65" s="1">
        <f t="shared" si="37"/>
        <v>309.01699437494739</v>
      </c>
      <c r="AS65" s="31">
        <f t="shared" si="38"/>
        <v>54.979643662404079</v>
      </c>
      <c r="AT65" s="31">
        <f t="shared" si="39"/>
        <v>333.69247196012384</v>
      </c>
      <c r="AU65" s="29">
        <f t="shared" si="40"/>
        <v>-69.241789109616505</v>
      </c>
      <c r="AV65" s="29"/>
      <c r="AW65" s="1">
        <f t="shared" si="41"/>
        <v>-64.093653238180366</v>
      </c>
      <c r="AX65" s="1">
        <f t="shared" si="42"/>
        <v>26.676762465163602</v>
      </c>
      <c r="AY65" s="5"/>
      <c r="AZ65" s="5"/>
      <c r="BA65" s="5"/>
    </row>
    <row r="66" spans="1:53" ht="18" customHeight="1">
      <c r="A66" s="24">
        <v>20</v>
      </c>
      <c r="B66" s="6">
        <v>20</v>
      </c>
      <c r="C66" s="6">
        <v>20</v>
      </c>
      <c r="D66" s="6">
        <v>21</v>
      </c>
      <c r="E66" s="6">
        <f t="shared" si="43"/>
        <v>70000</v>
      </c>
      <c r="F66" s="6">
        <f t="shared" si="44"/>
        <v>260</v>
      </c>
      <c r="G66" s="6">
        <f t="shared" si="45"/>
        <v>157006.66666666666</v>
      </c>
      <c r="H66" s="23">
        <f t="shared" si="3"/>
        <v>358.36794954530029</v>
      </c>
      <c r="I66" s="23">
        <f t="shared" si="4"/>
        <v>-66.419573502798244</v>
      </c>
      <c r="J66" s="23">
        <f t="shared" si="5"/>
        <v>406.73664307580015</v>
      </c>
      <c r="K66" s="23">
        <f t="shared" si="6"/>
        <v>-86.454542357399077</v>
      </c>
      <c r="L66" s="15">
        <f t="shared" si="16"/>
        <v>52.353896615746223</v>
      </c>
      <c r="M66" s="15">
        <f t="shared" si="17"/>
        <v>0.92387953251128674</v>
      </c>
      <c r="N66" s="15">
        <f t="shared" si="18"/>
        <v>-0.38268343236509</v>
      </c>
      <c r="O66" s="23">
        <f t="shared" si="7"/>
        <v>-0.30543014613326852</v>
      </c>
      <c r="P66" s="23">
        <f t="shared" si="8"/>
        <v>-3.0562009143186817</v>
      </c>
      <c r="Q66" s="23">
        <f t="shared" si="9"/>
        <v>1.8048127005127135E-2</v>
      </c>
      <c r="R66" s="23">
        <f t="shared" si="10"/>
        <v>-0.1547871368863217</v>
      </c>
      <c r="S66" s="23">
        <f t="shared" si="11"/>
        <v>-2.1394802618175697</v>
      </c>
      <c r="T66" s="23">
        <f t="shared" si="12"/>
        <v>1.643918857980552E-2</v>
      </c>
      <c r="U66" s="15">
        <f t="shared" si="19"/>
        <v>52.15010481844017</v>
      </c>
      <c r="V66" s="15">
        <f t="shared" si="20"/>
        <v>0.93037850467733751</v>
      </c>
      <c r="W66" s="15">
        <f t="shared" si="21"/>
        <v>-0.36660037920651595</v>
      </c>
      <c r="X66" s="15">
        <f t="shared" si="22"/>
        <v>1.7346722559288819E-2</v>
      </c>
      <c r="Y66" s="15">
        <f t="shared" si="23"/>
        <v>7.0140444583831688E-4</v>
      </c>
      <c r="Z66" s="15">
        <f t="shared" si="24"/>
        <v>-9.0753397948329859E-4</v>
      </c>
      <c r="AA66" s="15">
        <f t="shared" si="25"/>
        <v>-7.5204217813232252E-8</v>
      </c>
      <c r="AB66" s="15">
        <f t="shared" si="26"/>
        <v>-9.4601346644439408E-6</v>
      </c>
      <c r="AC66" s="15">
        <f t="shared" si="27"/>
        <v>7.0140444583831688E-4</v>
      </c>
      <c r="AD66" s="15">
        <v>0</v>
      </c>
      <c r="AE66" s="15">
        <f t="shared" si="28"/>
        <v>7218.8128093285222</v>
      </c>
      <c r="AF66" s="15">
        <f t="shared" si="29"/>
        <v>285.0959438656115</v>
      </c>
      <c r="AG66" s="7">
        <f t="shared" si="30"/>
        <v>70844.979088999564</v>
      </c>
      <c r="AH66" s="7">
        <f t="shared" si="31"/>
        <v>-70844.979088999564</v>
      </c>
      <c r="AI66" s="7">
        <f t="shared" si="13"/>
        <v>-4959.176694414411</v>
      </c>
      <c r="AJ66" s="7">
        <f t="shared" si="32"/>
        <v>4959.176694414411</v>
      </c>
      <c r="AK66" s="7">
        <f t="shared" si="14"/>
        <v>207.94258938349796</v>
      </c>
      <c r="AL66" s="7">
        <f t="shared" si="15"/>
        <v>-467.57481334208819</v>
      </c>
      <c r="AM66" s="7">
        <f t="shared" si="33"/>
        <v>64094.609651996223</v>
      </c>
      <c r="AN66" s="7">
        <f t="shared" si="34"/>
        <v>-30585.707596284912</v>
      </c>
      <c r="AO66" s="7">
        <f t="shared" si="35"/>
        <v>-64094.609651996223</v>
      </c>
      <c r="AP66" s="7">
        <f t="shared" si="36"/>
        <v>30585.707596284912</v>
      </c>
      <c r="AQ66" s="30"/>
      <c r="AR66" s="1">
        <f t="shared" si="37"/>
        <v>358.36794954530029</v>
      </c>
      <c r="AS66" s="31">
        <f t="shared" si="38"/>
        <v>-207.94258938349796</v>
      </c>
      <c r="AT66" s="31">
        <f t="shared" si="39"/>
        <v>382.55229631055022</v>
      </c>
      <c r="AU66" s="29">
        <f t="shared" si="40"/>
        <v>-70.844979088999565</v>
      </c>
      <c r="AV66" s="29"/>
      <c r="AW66" s="1">
        <f t="shared" si="41"/>
        <v>-64.094609651996223</v>
      </c>
      <c r="AX66" s="1">
        <f t="shared" si="42"/>
        <v>30.585707596284912</v>
      </c>
      <c r="AY66" s="5"/>
      <c r="AZ66" s="5"/>
      <c r="BA66" s="5"/>
    </row>
    <row r="67" spans="1:53" ht="18" customHeight="1">
      <c r="A67" s="24">
        <v>21</v>
      </c>
      <c r="B67" s="6">
        <v>21</v>
      </c>
      <c r="C67" s="6">
        <v>21</v>
      </c>
      <c r="D67" s="6">
        <v>22</v>
      </c>
      <c r="E67" s="6">
        <f t="shared" si="43"/>
        <v>70000</v>
      </c>
      <c r="F67" s="6">
        <f t="shared" si="44"/>
        <v>260</v>
      </c>
      <c r="G67" s="6">
        <f t="shared" si="45"/>
        <v>157006.66666666666</v>
      </c>
      <c r="H67" s="23">
        <f t="shared" ref="H67:H70" si="46">LOOKUP(C67,$B$7:$B$39,$C$7:$C$39)</f>
        <v>406.73664307580015</v>
      </c>
      <c r="I67" s="23">
        <f t="shared" ref="I67:I70" si="47">LOOKUP(C67,$B$7:$B$39,$D$7:$D$39)</f>
        <v>-86.454542357399077</v>
      </c>
      <c r="J67" s="23">
        <f t="shared" ref="J67:J70" si="48">LOOKUP(D67,$B$7:$B$39,$C$7:$C$39)</f>
        <v>453.99049973954675</v>
      </c>
      <c r="K67" s="23">
        <f t="shared" ref="K67:K70" si="49">LOOKUP(D67,$B$7:$B$39,$D$7:$D$39)</f>
        <v>-108.99347581163215</v>
      </c>
      <c r="L67" s="25">
        <f t="shared" ref="L67:L70" si="50">SQRT((J67-H67)^2+(K67-I67)^2)</f>
        <v>52.353896615746343</v>
      </c>
      <c r="M67" s="25">
        <f t="shared" ref="M67:M70" si="51">(J67-H67)/L67</f>
        <v>0.9025852843498603</v>
      </c>
      <c r="N67" s="25">
        <f t="shared" ref="N67:N70" si="52">(K67-I67)/L67</f>
        <v>-0.43051109680829563</v>
      </c>
      <c r="O67" s="23">
        <f t="shared" ref="O67:O70" si="53">LOOKUP(C67,$B$7:$B$39,$E$7:$E$39)</f>
        <v>-0.1547871368863217</v>
      </c>
      <c r="P67" s="23">
        <f t="shared" ref="P67:P70" si="54">LOOKUP(C67,$B$7:$B$39,$F$7:$F$39)</f>
        <v>-2.1394802618175697</v>
      </c>
      <c r="Q67" s="23">
        <f t="shared" ref="Q67:Q70" si="55">LOOKUP(C67,$B$7:$B$39,$G$7:$G$39)</f>
        <v>1.643918857980552E-2</v>
      </c>
      <c r="R67" s="23">
        <f t="shared" ref="R67:R70" si="56">LOOKUP(D67,$B$7:$B$39,$E$7:$E$39)</f>
        <v>-8.917930319354098E-3</v>
      </c>
      <c r="S67" s="23">
        <f t="shared" ref="S67:S70" si="57">LOOKUP(D67,$B$7:$B$39,$F$7:$F$39)</f>
        <v>-1.3346518611217295</v>
      </c>
      <c r="T67" s="23">
        <f t="shared" ref="T67:T70" si="58">LOOKUP(D67,$B$7:$B$39,$G$7:$G$39)</f>
        <v>1.3642558199523968E-2</v>
      </c>
      <c r="U67" s="25">
        <f t="shared" ref="U67:U70" si="59">SQRT((J67+R67-H67-O67)^2+(K67+S67-I67-P67)^2)</f>
        <v>52.145041327618749</v>
      </c>
      <c r="V67" s="25">
        <f t="shared" ref="V67:V70" si="60">(J67+R67-H67-O67)/U67</f>
        <v>0.90899776207883065</v>
      </c>
      <c r="W67" s="25">
        <f t="shared" ref="W67:W70" si="61">(K67+S67-I67-P67)/U67</f>
        <v>-0.41680099392357195</v>
      </c>
      <c r="X67" s="25">
        <f t="shared" ref="X67:X70" si="62">ATAN2(V67,W67)-ATAN2(M67,N67)</f>
        <v>1.5135757835812225E-2</v>
      </c>
      <c r="Y67" s="25">
        <f t="shared" ref="Y67:Y70" si="63">Q67-X67</f>
        <v>1.3034307439932953E-3</v>
      </c>
      <c r="Z67" s="25">
        <f t="shared" ref="Z67:Z70" si="64">T67-X67</f>
        <v>-1.4931996362882571E-3</v>
      </c>
      <c r="AA67" s="25">
        <f t="shared" ref="AA67:AA70" si="65">(Y67+Z67)/L67^2</f>
        <v>-6.923520787130782E-8</v>
      </c>
      <c r="AB67" s="25">
        <f t="shared" ref="AB67:AB70" si="66">-(2*Y67+Z67)/L67</f>
        <v>-2.1271804463230355E-5</v>
      </c>
      <c r="AC67" s="25">
        <f t="shared" ref="AC67:AC70" si="67">Y67</f>
        <v>1.3034307439932953E-3</v>
      </c>
      <c r="AD67" s="25">
        <v>0</v>
      </c>
      <c r="AE67" s="25">
        <f t="shared" ref="AE67:AE70" si="68">0.5*E67*F67*L67*(U67/L67-1)^2</f>
        <v>7581.9921955577984</v>
      </c>
      <c r="AF67" s="25">
        <f t="shared" ref="AF67:AF70" si="69">E67*G67*L67*(6*AA67^2*L67^2+6*AA67*AB67*L67+2*AB67^2)</f>
        <v>832.27203827759229</v>
      </c>
      <c r="AG67" s="7">
        <f t="shared" ref="AG67:AG70" si="70">-E67*F67*(U67/L67-1)</f>
        <v>72605.221189571268</v>
      </c>
      <c r="AH67" s="7">
        <f t="shared" ref="AH67:AH70" si="71">-AG67</f>
        <v>-72605.221189571268</v>
      </c>
      <c r="AI67" s="7">
        <f t="shared" ref="AI67:AI70" si="72">6*E67*G67*AA67</f>
        <v>-4565.5634656160764</v>
      </c>
      <c r="AJ67" s="7">
        <f t="shared" ref="AJ67:AJ70" si="73">-AI67</f>
        <v>4565.5634656160764</v>
      </c>
      <c r="AK67" s="7">
        <f t="shared" ref="AK67:AK70" si="74">(-2*E67*G67*AB67)/1000</f>
        <v>467.57411578596884</v>
      </c>
      <c r="AL67" s="7">
        <f t="shared" ref="AL67:AL70" si="75">E67*G67*(6*AA67*L67+2*AB67)/1000</f>
        <v>-706.59915345746151</v>
      </c>
      <c r="AM67" s="7">
        <f t="shared" ref="AM67:AM70" si="76">AG67*V67-AI67*W67</f>
        <v>64095.052186268847</v>
      </c>
      <c r="AN67" s="7">
        <f t="shared" ref="AN67:AN70" si="77">AG67*W67+AI67*V67</f>
        <v>-34412.015328727975</v>
      </c>
      <c r="AO67" s="7">
        <f t="shared" ref="AO67:AO70" si="78">AH67*V67-AJ67*W67</f>
        <v>-64095.052186268847</v>
      </c>
      <c r="AP67" s="7">
        <f t="shared" ref="AP67:AP70" si="79">AH67*W67+AJ67*V67</f>
        <v>34412.015328727975</v>
      </c>
      <c r="AQ67" s="30"/>
      <c r="AR67" s="1">
        <f t="shared" si="37"/>
        <v>406.73664307580015</v>
      </c>
      <c r="AS67" s="31">
        <f t="shared" si="38"/>
        <v>-467.57411578596884</v>
      </c>
      <c r="AT67" s="31">
        <f t="shared" si="39"/>
        <v>430.36357140767348</v>
      </c>
      <c r="AU67" s="29">
        <f t="shared" si="40"/>
        <v>-72.605221189571267</v>
      </c>
      <c r="AV67" s="29"/>
      <c r="AW67" s="1">
        <f t="shared" si="41"/>
        <v>-64.095052186268845</v>
      </c>
      <c r="AX67" s="1">
        <f t="shared" si="42"/>
        <v>34.412015328727975</v>
      </c>
      <c r="AY67" s="5"/>
      <c r="AZ67" s="5"/>
    </row>
    <row r="68" spans="1:53" ht="18" customHeight="1">
      <c r="A68" s="24">
        <v>22</v>
      </c>
      <c r="B68" s="6">
        <v>22</v>
      </c>
      <c r="C68" s="6">
        <v>22</v>
      </c>
      <c r="D68" s="6">
        <v>23</v>
      </c>
      <c r="E68" s="6">
        <f t="shared" si="43"/>
        <v>70000</v>
      </c>
      <c r="F68" s="6">
        <f t="shared" si="44"/>
        <v>260</v>
      </c>
      <c r="G68" s="6">
        <f t="shared" si="45"/>
        <v>157006.66666666666</v>
      </c>
      <c r="H68" s="23">
        <f t="shared" si="46"/>
        <v>453.99049973954675</v>
      </c>
      <c r="I68" s="23">
        <f t="shared" si="47"/>
        <v>-108.99347581163215</v>
      </c>
      <c r="J68" s="23">
        <f t="shared" si="48"/>
        <v>499.99999999999994</v>
      </c>
      <c r="K68" s="23">
        <f t="shared" si="49"/>
        <v>-133.97459621556129</v>
      </c>
      <c r="L68" s="25">
        <f t="shared" si="50"/>
        <v>52.353896615746258</v>
      </c>
      <c r="M68" s="25">
        <f t="shared" si="51"/>
        <v>0.87881711266196594</v>
      </c>
      <c r="N68" s="25">
        <f t="shared" si="52"/>
        <v>-0.47715876025960741</v>
      </c>
      <c r="O68" s="23">
        <f t="shared" si="53"/>
        <v>-8.917930319354098E-3</v>
      </c>
      <c r="P68" s="23">
        <f t="shared" si="54"/>
        <v>-1.3346518611217295</v>
      </c>
      <c r="Q68" s="23">
        <f t="shared" si="55"/>
        <v>1.3642558199523968E-2</v>
      </c>
      <c r="R68" s="23">
        <f t="shared" si="56"/>
        <v>9.3163881067932247E-2</v>
      </c>
      <c r="S68" s="23">
        <f t="shared" si="57"/>
        <v>-0.68995319817306</v>
      </c>
      <c r="T68" s="23">
        <f t="shared" si="58"/>
        <v>9.8006283705506323E-3</v>
      </c>
      <c r="U68" s="25">
        <f t="shared" si="59"/>
        <v>52.139614731247761</v>
      </c>
      <c r="V68" s="25">
        <f t="shared" si="60"/>
        <v>0.88438670499430028</v>
      </c>
      <c r="W68" s="25">
        <f t="shared" si="61"/>
        <v>-0.46675492073391633</v>
      </c>
      <c r="X68" s="25">
        <f t="shared" si="62"/>
        <v>1.18009258862391E-2</v>
      </c>
      <c r="Y68" s="25">
        <f t="shared" si="63"/>
        <v>1.8416323132848678E-3</v>
      </c>
      <c r="Z68" s="25">
        <f t="shared" si="64"/>
        <v>-2.0002975156884675E-3</v>
      </c>
      <c r="AA68" s="25">
        <f t="shared" si="65"/>
        <v>-5.7887349910236239E-8</v>
      </c>
      <c r="AB68" s="25">
        <f t="shared" si="66"/>
        <v>-3.214597612921689E-5</v>
      </c>
      <c r="AC68" s="25">
        <f t="shared" si="67"/>
        <v>1.8416323132848678E-3</v>
      </c>
      <c r="AD68" s="25">
        <v>0</v>
      </c>
      <c r="AE68" s="25">
        <f t="shared" si="68"/>
        <v>7981.1099809290072</v>
      </c>
      <c r="AF68" s="25">
        <f t="shared" si="69"/>
        <v>1557.2288859726277</v>
      </c>
      <c r="AG68" s="7">
        <f t="shared" si="70"/>
        <v>74491.691162862451</v>
      </c>
      <c r="AH68" s="7">
        <f t="shared" si="71"/>
        <v>-74491.691162862451</v>
      </c>
      <c r="AI68" s="7">
        <f t="shared" si="72"/>
        <v>-3817.253937660726</v>
      </c>
      <c r="AJ68" s="7">
        <f t="shared" si="73"/>
        <v>3817.253937660726</v>
      </c>
      <c r="AK68" s="7">
        <f t="shared" si="74"/>
        <v>706.59855823124121</v>
      </c>
      <c r="AL68" s="7">
        <f t="shared" si="75"/>
        <v>-906.44667623958117</v>
      </c>
      <c r="AM68" s="7">
        <f t="shared" si="76"/>
        <v>64097.739237882903</v>
      </c>
      <c r="AN68" s="7">
        <f t="shared" si="77"/>
        <v>-38145.292036111525</v>
      </c>
      <c r="AO68" s="7">
        <f t="shared" si="78"/>
        <v>-64097.739237882903</v>
      </c>
      <c r="AP68" s="7">
        <f t="shared" si="79"/>
        <v>38145.292036111525</v>
      </c>
      <c r="AQ68" s="30"/>
      <c r="AR68" s="1">
        <f t="shared" si="37"/>
        <v>453.99049973954675</v>
      </c>
      <c r="AS68" s="31">
        <f t="shared" si="38"/>
        <v>-706.59855823124121</v>
      </c>
      <c r="AT68" s="31">
        <f t="shared" si="39"/>
        <v>476.99524986977337</v>
      </c>
      <c r="AU68" s="29">
        <f t="shared" si="40"/>
        <v>-74.491691162862452</v>
      </c>
      <c r="AV68" s="29"/>
      <c r="AW68" s="1">
        <f t="shared" si="41"/>
        <v>-64.097739237882905</v>
      </c>
      <c r="AX68" s="1">
        <f t="shared" si="42"/>
        <v>38.145292036111528</v>
      </c>
      <c r="AY68" s="5"/>
      <c r="AZ68" s="5"/>
    </row>
    <row r="69" spans="1:53" ht="18" customHeight="1">
      <c r="A69" s="24">
        <v>23</v>
      </c>
      <c r="B69" s="6">
        <v>23</v>
      </c>
      <c r="C69" s="6">
        <v>23</v>
      </c>
      <c r="D69" s="6">
        <v>24</v>
      </c>
      <c r="E69" s="6">
        <f t="shared" si="43"/>
        <v>70000</v>
      </c>
      <c r="F69" s="6">
        <f t="shared" si="44"/>
        <v>260</v>
      </c>
      <c r="G69" s="6">
        <f t="shared" si="45"/>
        <v>157006.66666666666</v>
      </c>
      <c r="H69" s="23">
        <f t="shared" si="46"/>
        <v>499.99999999999994</v>
      </c>
      <c r="I69" s="23">
        <f t="shared" si="47"/>
        <v>-133.97459621556129</v>
      </c>
      <c r="J69" s="23">
        <f t="shared" si="48"/>
        <v>544.63903501502693</v>
      </c>
      <c r="K69" s="23">
        <f t="shared" si="49"/>
        <v>-161.32943205457593</v>
      </c>
      <c r="L69" s="25">
        <f t="shared" si="50"/>
        <v>52.353896615746237</v>
      </c>
      <c r="M69" s="25">
        <f t="shared" si="51"/>
        <v>0.85264016435409162</v>
      </c>
      <c r="N69" s="25">
        <f t="shared" si="52"/>
        <v>-0.52249856471595002</v>
      </c>
      <c r="O69" s="23">
        <f t="shared" si="53"/>
        <v>9.3163881067932247E-2</v>
      </c>
      <c r="P69" s="23">
        <f t="shared" si="54"/>
        <v>-0.68995319817306</v>
      </c>
      <c r="Q69" s="23">
        <f t="shared" si="55"/>
        <v>9.8006283705506323E-3</v>
      </c>
      <c r="R69" s="23">
        <f t="shared" si="56"/>
        <v>0.109462943298838</v>
      </c>
      <c r="S69" s="23">
        <f t="shared" si="57"/>
        <v>-0.23957618608202583</v>
      </c>
      <c r="T69" s="23">
        <f t="shared" si="58"/>
        <v>5.145451680185739E-3</v>
      </c>
      <c r="U69" s="25">
        <f t="shared" si="59"/>
        <v>52.133950227477818</v>
      </c>
      <c r="V69" s="25">
        <f t="shared" si="60"/>
        <v>0.85654998100876201</v>
      </c>
      <c r="W69" s="25">
        <f t="shared" si="61"/>
        <v>-0.51606407551183953</v>
      </c>
      <c r="X69" s="25">
        <f t="shared" si="62"/>
        <v>7.5292486610243348E-3</v>
      </c>
      <c r="Y69" s="25">
        <f t="shared" si="63"/>
        <v>2.2713797095262975E-3</v>
      </c>
      <c r="Z69" s="25">
        <f t="shared" si="64"/>
        <v>-2.3837969808385958E-3</v>
      </c>
      <c r="AA69" s="25">
        <f t="shared" si="65"/>
        <v>-4.1014272958576195E-8</v>
      </c>
      <c r="AB69" s="25">
        <f t="shared" si="66"/>
        <v>-4.1237855781009017E-5</v>
      </c>
      <c r="AC69" s="25">
        <f t="shared" si="67"/>
        <v>2.2713797095262975E-3</v>
      </c>
      <c r="AD69" s="25">
        <v>0</v>
      </c>
      <c r="AE69" s="25">
        <f t="shared" si="68"/>
        <v>8408.6456451023932</v>
      </c>
      <c r="AF69" s="25">
        <f t="shared" si="69"/>
        <v>2278.6026703296179</v>
      </c>
      <c r="AG69" s="7">
        <f t="shared" si="70"/>
        <v>76460.865861917031</v>
      </c>
      <c r="AH69" s="7">
        <f t="shared" si="71"/>
        <v>-76460.865861917031</v>
      </c>
      <c r="AI69" s="7">
        <f t="shared" si="72"/>
        <v>-2704.5959988527979</v>
      </c>
      <c r="AJ69" s="7">
        <f t="shared" si="73"/>
        <v>2704.5959988527979</v>
      </c>
      <c r="AK69" s="7">
        <f t="shared" si="74"/>
        <v>906.44655873197371</v>
      </c>
      <c r="AL69" s="7">
        <f t="shared" si="75"/>
        <v>-1048.0426980432742</v>
      </c>
      <c r="AM69" s="7">
        <f t="shared" si="76"/>
        <v>64096.808368157544</v>
      </c>
      <c r="AN69" s="7">
        <f t="shared" si="77"/>
        <v>-41775.327705318719</v>
      </c>
      <c r="AO69" s="7">
        <f t="shared" si="78"/>
        <v>-64096.808368157544</v>
      </c>
      <c r="AP69" s="7">
        <f t="shared" si="79"/>
        <v>41775.327705318719</v>
      </c>
      <c r="AQ69" s="30"/>
      <c r="AR69" s="1">
        <f t="shared" si="37"/>
        <v>499.99999999999994</v>
      </c>
      <c r="AS69" s="31">
        <f t="shared" si="38"/>
        <v>-906.44655873197371</v>
      </c>
      <c r="AT69" s="31">
        <f t="shared" si="39"/>
        <v>522.31951750751341</v>
      </c>
      <c r="AU69" s="29">
        <f t="shared" si="40"/>
        <v>-76.460865861917028</v>
      </c>
      <c r="AV69" s="29"/>
      <c r="AW69" s="1">
        <f t="shared" si="41"/>
        <v>-64.096808368157539</v>
      </c>
      <c r="AX69" s="1">
        <f t="shared" si="42"/>
        <v>41.775327705318716</v>
      </c>
      <c r="AY69" s="5"/>
      <c r="AZ69" s="5"/>
    </row>
    <row r="70" spans="1:53" ht="18" customHeight="1">
      <c r="A70" s="24">
        <v>24</v>
      </c>
      <c r="B70" s="6">
        <v>24</v>
      </c>
      <c r="C70" s="6">
        <v>24</v>
      </c>
      <c r="D70" s="6">
        <v>25</v>
      </c>
      <c r="E70" s="6">
        <f t="shared" si="43"/>
        <v>70000</v>
      </c>
      <c r="F70" s="6">
        <f t="shared" si="44"/>
        <v>260</v>
      </c>
      <c r="G70" s="6">
        <f t="shared" si="45"/>
        <v>157006.66666666666</v>
      </c>
      <c r="H70" s="23">
        <f t="shared" si="46"/>
        <v>544.63903501502693</v>
      </c>
      <c r="I70" s="23">
        <f t="shared" si="47"/>
        <v>-161.32943205457593</v>
      </c>
      <c r="J70" s="23">
        <f t="shared" si="48"/>
        <v>587.78525229247316</v>
      </c>
      <c r="K70" s="23">
        <f t="shared" si="49"/>
        <v>-190.98300562505256</v>
      </c>
      <c r="L70" s="25">
        <f t="shared" si="50"/>
        <v>52.353896615746464</v>
      </c>
      <c r="M70" s="25">
        <f t="shared" si="51"/>
        <v>0.82412618862201659</v>
      </c>
      <c r="N70" s="25">
        <f t="shared" si="52"/>
        <v>-0.5664062369248315</v>
      </c>
      <c r="O70" s="23">
        <f t="shared" si="53"/>
        <v>0.109462943298838</v>
      </c>
      <c r="P70" s="23">
        <f t="shared" si="54"/>
        <v>-0.23957618608202583</v>
      </c>
      <c r="Q70" s="23">
        <f t="shared" si="55"/>
        <v>5.145451680185739E-3</v>
      </c>
      <c r="R70" s="23">
        <f t="shared" si="56"/>
        <v>0</v>
      </c>
      <c r="S70" s="23">
        <f t="shared" si="57"/>
        <v>0</v>
      </c>
      <c r="T70" s="23">
        <f t="shared" si="58"/>
        <v>0</v>
      </c>
      <c r="U70" s="25">
        <f t="shared" si="59"/>
        <v>52.12816384400017</v>
      </c>
      <c r="V70" s="25">
        <f t="shared" si="60"/>
        <v>0.82559505573493974</v>
      </c>
      <c r="W70" s="25">
        <f t="shared" si="61"/>
        <v>-0.56426306271633775</v>
      </c>
      <c r="X70" s="25">
        <f t="shared" si="62"/>
        <v>2.5982244093073481E-3</v>
      </c>
      <c r="Y70" s="25">
        <f t="shared" si="63"/>
        <v>2.5472272708783909E-3</v>
      </c>
      <c r="Z70" s="25">
        <f t="shared" si="64"/>
        <v>-2.5982244093073481E-3</v>
      </c>
      <c r="AA70" s="25">
        <f t="shared" si="65"/>
        <v>-1.8605775884925882E-8</v>
      </c>
      <c r="AB70" s="25">
        <f t="shared" si="66"/>
        <v>-4.7679930125748146E-5</v>
      </c>
      <c r="AC70" s="25">
        <f t="shared" si="67"/>
        <v>2.5472272708783909E-3</v>
      </c>
      <c r="AD70" s="25">
        <v>0</v>
      </c>
      <c r="AE70" s="25">
        <f t="shared" si="68"/>
        <v>8856.8973192137091</v>
      </c>
      <c r="AF70" s="25">
        <f t="shared" si="69"/>
        <v>2779.7907062465597</v>
      </c>
      <c r="AG70" s="7">
        <f t="shared" si="70"/>
        <v>78472.410104176335</v>
      </c>
      <c r="AH70" s="7">
        <f t="shared" si="71"/>
        <v>-78472.410104176335</v>
      </c>
      <c r="AI70" s="7">
        <f t="shared" si="72"/>
        <v>-1226.9169580244902</v>
      </c>
      <c r="AJ70" s="7">
        <f t="shared" si="73"/>
        <v>1226.9169580244902</v>
      </c>
      <c r="AK70" s="7">
        <f t="shared" si="74"/>
        <v>1048.0493654320617</v>
      </c>
      <c r="AL70" s="7">
        <f t="shared" si="75"/>
        <v>-1112.2832490085818</v>
      </c>
      <c r="AM70" s="7">
        <f t="shared" si="76"/>
        <v>64094.129873178994</v>
      </c>
      <c r="AN70" s="7">
        <f t="shared" si="77"/>
        <v>-45292.019038457394</v>
      </c>
      <c r="AO70" s="7">
        <f t="shared" si="78"/>
        <v>-64094.129873178994</v>
      </c>
      <c r="AP70" s="7">
        <f t="shared" si="79"/>
        <v>45292.019038457394</v>
      </c>
      <c r="AQ70" s="30"/>
      <c r="AR70" s="1">
        <f t="shared" si="37"/>
        <v>544.63903501502693</v>
      </c>
      <c r="AS70" s="31">
        <f t="shared" si="38"/>
        <v>-1048.0493654320617</v>
      </c>
      <c r="AT70" s="31">
        <f t="shared" si="39"/>
        <v>566.21214365374999</v>
      </c>
      <c r="AU70" s="29">
        <f t="shared" si="40"/>
        <v>-78.472410104176333</v>
      </c>
      <c r="AV70" s="29"/>
      <c r="AW70" s="1">
        <f t="shared" si="41"/>
        <v>-64.094129873179</v>
      </c>
      <c r="AX70" s="1">
        <f t="shared" si="42"/>
        <v>45.292019038457397</v>
      </c>
      <c r="AY70" s="5"/>
      <c r="AZ70" s="5"/>
    </row>
    <row r="71" spans="1:53" ht="18" customHeight="1">
      <c r="A71" s="24">
        <v>25</v>
      </c>
      <c r="B71" s="6"/>
      <c r="C71" s="6"/>
      <c r="D71" s="6"/>
      <c r="E71" s="6"/>
      <c r="F71" s="6"/>
      <c r="G71" s="6"/>
      <c r="H71" s="23"/>
      <c r="I71" s="23"/>
      <c r="J71" s="23"/>
      <c r="K71" s="23"/>
      <c r="L71" s="15"/>
      <c r="M71" s="15"/>
      <c r="N71" s="15"/>
      <c r="O71" s="23"/>
      <c r="P71" s="23"/>
      <c r="Q71" s="23"/>
      <c r="R71" s="23"/>
      <c r="S71" s="23"/>
      <c r="T71" s="23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7"/>
      <c r="AH71" s="7"/>
      <c r="AI71" s="7"/>
      <c r="AJ71" s="7"/>
      <c r="AK71" s="7"/>
      <c r="AL71" s="7"/>
      <c r="AM71" s="16"/>
      <c r="AN71" s="16"/>
      <c r="AO71" s="16"/>
      <c r="AP71" s="16"/>
      <c r="AQ71" s="12"/>
      <c r="AR71" s="1">
        <f t="shared" si="37"/>
        <v>587.78525229247316</v>
      </c>
      <c r="AS71" s="29">
        <f>AL70</f>
        <v>-1112.2832490085818</v>
      </c>
      <c r="AT71" s="29"/>
      <c r="AU71" s="29"/>
      <c r="AV71" s="29"/>
      <c r="AX71" s="5"/>
      <c r="AY71" s="5"/>
      <c r="AZ71" s="5"/>
    </row>
    <row r="72" spans="1:53" ht="18" customHeight="1">
      <c r="A72" s="24">
        <v>26</v>
      </c>
      <c r="B72" s="6"/>
      <c r="C72" s="6"/>
      <c r="D72" s="6"/>
      <c r="E72" s="6"/>
      <c r="F72" s="6"/>
      <c r="G72" s="6"/>
      <c r="H72" s="23"/>
      <c r="I72" s="23"/>
      <c r="J72" s="23"/>
      <c r="K72" s="23"/>
      <c r="L72" s="15"/>
      <c r="M72" s="15"/>
      <c r="N72" s="15"/>
      <c r="O72" s="23"/>
      <c r="P72" s="23"/>
      <c r="Q72" s="23"/>
      <c r="R72" s="23"/>
      <c r="S72" s="23"/>
      <c r="T72" s="23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7"/>
      <c r="AH72" s="7"/>
      <c r="AI72" s="7"/>
      <c r="AJ72" s="7"/>
      <c r="AK72" s="7"/>
      <c r="AL72" s="7"/>
      <c r="AM72" s="16"/>
      <c r="AN72" s="16"/>
      <c r="AO72" s="16"/>
      <c r="AP72" s="16"/>
      <c r="AQ72" s="12"/>
    </row>
    <row r="73" spans="1:53" ht="18" customHeight="1">
      <c r="A73" s="24">
        <v>27</v>
      </c>
      <c r="B73" s="6"/>
      <c r="C73" s="6"/>
      <c r="D73" s="6"/>
      <c r="E73" s="6"/>
      <c r="F73" s="6"/>
      <c r="G73" s="6"/>
      <c r="H73" s="23"/>
      <c r="I73" s="23"/>
      <c r="J73" s="23"/>
      <c r="K73" s="23"/>
      <c r="L73" s="15"/>
      <c r="M73" s="15"/>
      <c r="N73" s="15"/>
      <c r="O73" s="23"/>
      <c r="P73" s="23"/>
      <c r="Q73" s="23"/>
      <c r="R73" s="23"/>
      <c r="S73" s="23"/>
      <c r="T73" s="23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7"/>
      <c r="AH73" s="7"/>
      <c r="AI73" s="7"/>
      <c r="AJ73" s="7"/>
      <c r="AK73" s="7"/>
      <c r="AL73" s="7"/>
      <c r="AM73" s="16"/>
      <c r="AN73" s="16"/>
      <c r="AO73" s="16"/>
      <c r="AP73" s="16"/>
      <c r="AQ73" s="12"/>
    </row>
    <row r="74" spans="1:53" ht="18" customHeight="1">
      <c r="A74" s="24">
        <v>28</v>
      </c>
      <c r="B74" s="6"/>
      <c r="C74" s="6"/>
      <c r="D74" s="6"/>
      <c r="E74" s="6"/>
      <c r="F74" s="6"/>
      <c r="G74" s="6"/>
      <c r="H74" s="23"/>
      <c r="I74" s="23"/>
      <c r="J74" s="23"/>
      <c r="K74" s="23"/>
      <c r="L74" s="15"/>
      <c r="M74" s="15"/>
      <c r="N74" s="15"/>
      <c r="O74" s="23"/>
      <c r="P74" s="23"/>
      <c r="Q74" s="23"/>
      <c r="R74" s="23"/>
      <c r="S74" s="23"/>
      <c r="T74" s="23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7"/>
      <c r="AH74" s="7"/>
      <c r="AI74" s="7"/>
      <c r="AJ74" s="7"/>
      <c r="AK74" s="7"/>
      <c r="AL74" s="7"/>
      <c r="AM74" s="16"/>
      <c r="AN74" s="16"/>
      <c r="AO74" s="16"/>
      <c r="AP74" s="16"/>
      <c r="AQ74" s="12"/>
    </row>
    <row r="75" spans="1:53" ht="18" customHeight="1">
      <c r="A75" s="24">
        <v>29</v>
      </c>
      <c r="B75" s="6"/>
      <c r="C75" s="6"/>
      <c r="D75" s="6"/>
      <c r="E75" s="6"/>
      <c r="F75" s="6"/>
      <c r="G75" s="6"/>
      <c r="H75" s="23"/>
      <c r="I75" s="23"/>
      <c r="J75" s="23"/>
      <c r="K75" s="23"/>
      <c r="L75" s="15"/>
      <c r="M75" s="15"/>
      <c r="N75" s="15"/>
      <c r="O75" s="23"/>
      <c r="P75" s="23"/>
      <c r="Q75" s="23"/>
      <c r="R75" s="23"/>
      <c r="S75" s="23"/>
      <c r="T75" s="23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7"/>
      <c r="AH75" s="7"/>
      <c r="AI75" s="7"/>
      <c r="AJ75" s="7"/>
      <c r="AK75" s="7"/>
      <c r="AL75" s="7"/>
      <c r="AM75" s="16"/>
      <c r="AN75" s="16"/>
      <c r="AO75" s="16"/>
      <c r="AP75" s="16"/>
      <c r="AQ75" s="12"/>
    </row>
    <row r="76" spans="1:53" ht="18" customHeight="1">
      <c r="A76" s="24">
        <v>30</v>
      </c>
      <c r="B76" s="6"/>
      <c r="C76" s="6"/>
      <c r="D76" s="6"/>
      <c r="E76" s="6"/>
      <c r="F76" s="6"/>
      <c r="G76" s="6"/>
      <c r="H76" s="23"/>
      <c r="I76" s="23"/>
      <c r="J76" s="23"/>
      <c r="K76" s="23"/>
      <c r="L76" s="15"/>
      <c r="M76" s="15"/>
      <c r="N76" s="15"/>
      <c r="O76" s="23"/>
      <c r="P76" s="23"/>
      <c r="Q76" s="23"/>
      <c r="R76" s="23"/>
      <c r="S76" s="23"/>
      <c r="T76" s="23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7"/>
      <c r="AH76" s="7"/>
      <c r="AI76" s="7"/>
      <c r="AJ76" s="7"/>
      <c r="AK76" s="7"/>
      <c r="AL76" s="7"/>
      <c r="AM76" s="16"/>
      <c r="AN76" s="16"/>
      <c r="AO76" s="16"/>
      <c r="AP76" s="16"/>
      <c r="AQ76" s="12"/>
    </row>
    <row r="77" spans="1:53" ht="18" customHeight="1">
      <c r="A77" s="24">
        <v>31</v>
      </c>
      <c r="B77" s="6"/>
      <c r="C77" s="6"/>
      <c r="D77" s="6"/>
      <c r="E77" s="6"/>
      <c r="F77" s="6"/>
      <c r="G77" s="6"/>
      <c r="H77" s="23"/>
      <c r="I77" s="23"/>
      <c r="J77" s="23"/>
      <c r="K77" s="23"/>
      <c r="L77" s="15"/>
      <c r="M77" s="15"/>
      <c r="N77" s="15"/>
      <c r="O77" s="23"/>
      <c r="P77" s="23"/>
      <c r="Q77" s="23"/>
      <c r="R77" s="23"/>
      <c r="S77" s="23"/>
      <c r="T77" s="23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7"/>
      <c r="AH77" s="7"/>
      <c r="AI77" s="7"/>
      <c r="AJ77" s="7"/>
      <c r="AK77" s="7"/>
      <c r="AL77" s="7"/>
      <c r="AM77" s="16"/>
      <c r="AN77" s="16"/>
      <c r="AO77" s="16"/>
      <c r="AP77" s="16"/>
      <c r="AQ77" s="12"/>
    </row>
    <row r="78" spans="1:53" ht="18" customHeight="1">
      <c r="A78" s="24">
        <v>32</v>
      </c>
      <c r="B78" s="6"/>
      <c r="C78" s="6"/>
      <c r="D78" s="6"/>
      <c r="E78" s="6"/>
      <c r="F78" s="6"/>
      <c r="G78" s="6"/>
      <c r="H78" s="23"/>
      <c r="I78" s="23"/>
      <c r="J78" s="23"/>
      <c r="K78" s="23"/>
      <c r="L78" s="15"/>
      <c r="M78" s="15"/>
      <c r="N78" s="15"/>
      <c r="O78" s="23"/>
      <c r="P78" s="23"/>
      <c r="Q78" s="23"/>
      <c r="R78" s="23"/>
      <c r="S78" s="23"/>
      <c r="T78" s="23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7"/>
      <c r="AH78" s="7"/>
      <c r="AI78" s="7"/>
      <c r="AJ78" s="7"/>
      <c r="AK78" s="7"/>
      <c r="AL78" s="7"/>
      <c r="AM78" s="16"/>
      <c r="AN78" s="16"/>
      <c r="AO78" s="16"/>
      <c r="AP78" s="16"/>
      <c r="AQ78" s="12"/>
    </row>
    <row r="79" spans="1:53" ht="18" customHeight="1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4" t="s">
        <v>55</v>
      </c>
      <c r="AE79" s="15">
        <f>SUM(AE47:AE78)</f>
        <v>168135.5297945913</v>
      </c>
      <c r="AF79" s="15">
        <f>SUM(AF47:AF78)</f>
        <v>29599.492826499274</v>
      </c>
      <c r="AG79" s="5"/>
      <c r="AH79" s="5"/>
      <c r="AI79" s="5"/>
      <c r="AJ79" s="5"/>
      <c r="AK79" s="5"/>
      <c r="AL79" s="5"/>
    </row>
  </sheetData>
  <mergeCells count="14">
    <mergeCell ref="C4:D4"/>
    <mergeCell ref="E4:G4"/>
    <mergeCell ref="H4:J4"/>
    <mergeCell ref="AM44:AP44"/>
    <mergeCell ref="AA44:AD44"/>
    <mergeCell ref="AE44:AF44"/>
    <mergeCell ref="AG44:AL44"/>
    <mergeCell ref="X44:Z44"/>
    <mergeCell ref="V44:W44"/>
    <mergeCell ref="H44:I44"/>
    <mergeCell ref="J44:K44"/>
    <mergeCell ref="M44:N44"/>
    <mergeCell ref="O44:Q44"/>
    <mergeCell ref="R44:T44"/>
  </mergeCells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="75" zoomScaleNormal="75" workbookViewId="0">
      <selection activeCell="B6" sqref="B6"/>
    </sheetView>
  </sheetViews>
  <sheetFormatPr defaultRowHeight="18" customHeight="1"/>
  <cols>
    <col min="1" max="16384" width="9" style="1"/>
  </cols>
  <sheetData>
    <row r="1" spans="1:8" ht="18" customHeight="1">
      <c r="A1" s="1" t="s">
        <v>89</v>
      </c>
    </row>
    <row r="3" spans="1:8" ht="18" customHeight="1">
      <c r="A3" s="1" t="s">
        <v>86</v>
      </c>
      <c r="B3" s="13">
        <v>30</v>
      </c>
      <c r="C3" s="1" t="s">
        <v>90</v>
      </c>
    </row>
    <row r="4" spans="1:8" ht="18" customHeight="1">
      <c r="A4" s="1" t="s">
        <v>87</v>
      </c>
      <c r="B4" s="13">
        <v>60</v>
      </c>
      <c r="C4" s="1" t="s">
        <v>90</v>
      </c>
    </row>
    <row r="5" spans="1:8" ht="18" customHeight="1">
      <c r="A5" s="1" t="s">
        <v>91</v>
      </c>
      <c r="B5" s="13">
        <v>3</v>
      </c>
      <c r="C5" s="1" t="s">
        <v>90</v>
      </c>
    </row>
    <row r="6" spans="1:8" ht="18" customHeight="1">
      <c r="A6" s="1" t="s">
        <v>92</v>
      </c>
      <c r="B6" s="13">
        <v>2</v>
      </c>
      <c r="C6" s="1" t="s">
        <v>90</v>
      </c>
    </row>
    <row r="10" spans="1:8" ht="18" customHeight="1">
      <c r="A10" s="3" t="s">
        <v>93</v>
      </c>
    </row>
    <row r="11" spans="1:8" ht="18" customHeight="1">
      <c r="B11" s="1" t="s">
        <v>94</v>
      </c>
      <c r="C11" s="1" t="s">
        <v>95</v>
      </c>
      <c r="D11" s="1" t="s">
        <v>96</v>
      </c>
      <c r="E11" s="1" t="s">
        <v>34</v>
      </c>
      <c r="F11" s="1" t="s">
        <v>97</v>
      </c>
      <c r="G11" s="1" t="s">
        <v>98</v>
      </c>
      <c r="H11" s="1" t="s">
        <v>99</v>
      </c>
    </row>
    <row r="12" spans="1:8" ht="18" customHeight="1">
      <c r="B12" s="1" t="s">
        <v>8</v>
      </c>
      <c r="C12" s="1" t="s">
        <v>8</v>
      </c>
      <c r="D12" s="1" t="s">
        <v>8</v>
      </c>
      <c r="E12" s="1" t="s">
        <v>50</v>
      </c>
      <c r="F12" s="1" t="s">
        <v>100</v>
      </c>
      <c r="G12" s="1" t="s">
        <v>51</v>
      </c>
      <c r="H12" s="1" t="s">
        <v>51</v>
      </c>
    </row>
    <row r="13" spans="1:8" ht="18" customHeight="1">
      <c r="A13" s="1">
        <v>1</v>
      </c>
      <c r="B13" s="1">
        <f>B3</f>
        <v>30</v>
      </c>
      <c r="C13" s="1">
        <f>B5</f>
        <v>3</v>
      </c>
      <c r="D13" s="1">
        <f>B4/2-B5/2</f>
        <v>28.5</v>
      </c>
      <c r="E13" s="1">
        <f>B13*C13</f>
        <v>90</v>
      </c>
      <c r="F13" s="1">
        <f>D13*E13</f>
        <v>2565</v>
      </c>
      <c r="G13" s="1">
        <f>D13^2*E13</f>
        <v>73102.5</v>
      </c>
      <c r="H13" s="1">
        <f>B13*C13^3/12</f>
        <v>67.5</v>
      </c>
    </row>
    <row r="14" spans="1:8" ht="18" customHeight="1">
      <c r="A14" s="1">
        <v>2</v>
      </c>
      <c r="B14" s="1">
        <f>B6</f>
        <v>2</v>
      </c>
      <c r="C14" s="1">
        <f>B4/B5*2</f>
        <v>40</v>
      </c>
      <c r="D14" s="1">
        <v>0</v>
      </c>
      <c r="E14" s="1">
        <f t="shared" ref="E14:E15" si="0">B14*C14</f>
        <v>80</v>
      </c>
      <c r="F14" s="1">
        <f t="shared" ref="F14:F15" si="1">D14*E14</f>
        <v>0</v>
      </c>
      <c r="G14" s="1">
        <f t="shared" ref="G14:G15" si="2">D14^2*E14</f>
        <v>0</v>
      </c>
      <c r="H14" s="1">
        <f t="shared" ref="H14:H15" si="3">B14*C14^3/12</f>
        <v>10666.666666666666</v>
      </c>
    </row>
    <row r="15" spans="1:8" ht="18" customHeight="1">
      <c r="A15" s="1">
        <v>3</v>
      </c>
      <c r="B15" s="1">
        <f>B13</f>
        <v>30</v>
      </c>
      <c r="C15" s="1">
        <f>C13</f>
        <v>3</v>
      </c>
      <c r="D15" s="1">
        <f>-D13</f>
        <v>-28.5</v>
      </c>
      <c r="E15" s="1">
        <f t="shared" si="0"/>
        <v>90</v>
      </c>
      <c r="F15" s="1">
        <f t="shared" si="1"/>
        <v>-2565</v>
      </c>
      <c r="G15" s="1">
        <f t="shared" si="2"/>
        <v>73102.5</v>
      </c>
      <c r="H15" s="1">
        <f t="shared" si="3"/>
        <v>67.5</v>
      </c>
    </row>
    <row r="16" spans="1:8" ht="18" customHeight="1">
      <c r="A16" s="3" t="s">
        <v>55</v>
      </c>
      <c r="E16" s="1">
        <f>SUM(E13:E15)</f>
        <v>260</v>
      </c>
      <c r="F16" s="1">
        <f t="shared" ref="F16:H16" si="4">SUM(F13:F15)</f>
        <v>0</v>
      </c>
      <c r="G16" s="1">
        <f t="shared" si="4"/>
        <v>146205</v>
      </c>
      <c r="H16" s="1">
        <f t="shared" si="4"/>
        <v>10801.666666666666</v>
      </c>
    </row>
    <row r="18" spans="1:9" ht="18" customHeight="1">
      <c r="A18" s="1" t="s">
        <v>101</v>
      </c>
      <c r="B18" s="1">
        <f>E16</f>
        <v>260</v>
      </c>
    </row>
    <row r="19" spans="1:9" ht="18" customHeight="1">
      <c r="A19" s="1" t="s">
        <v>102</v>
      </c>
      <c r="B19" s="1">
        <f>F16/B18</f>
        <v>0</v>
      </c>
    </row>
    <row r="20" spans="1:9" ht="18" customHeight="1">
      <c r="A20" s="1" t="s">
        <v>103</v>
      </c>
      <c r="B20" s="1">
        <f>G16-B18*B19^2+H16</f>
        <v>157006.66666666666</v>
      </c>
    </row>
    <row r="21" spans="1:9" ht="18" customHeight="1">
      <c r="A21" s="1" t="s">
        <v>104</v>
      </c>
      <c r="B21" s="1">
        <f>SQRT(B20/B18)</f>
        <v>24.573803020122767</v>
      </c>
    </row>
    <row r="23" spans="1:9" ht="18" customHeight="1">
      <c r="A23" s="3" t="s">
        <v>105</v>
      </c>
    </row>
    <row r="24" spans="1:9" ht="18" customHeight="1">
      <c r="B24" s="1" t="s">
        <v>106</v>
      </c>
      <c r="C24" s="1" t="s">
        <v>107</v>
      </c>
      <c r="D24" s="1" t="s">
        <v>108</v>
      </c>
      <c r="E24" s="1" t="s">
        <v>109</v>
      </c>
      <c r="F24" s="1" t="s">
        <v>110</v>
      </c>
      <c r="G24" s="1" t="s">
        <v>111</v>
      </c>
      <c r="H24" s="1" t="s">
        <v>112</v>
      </c>
      <c r="I24" s="1" t="s">
        <v>113</v>
      </c>
    </row>
    <row r="25" spans="1:9" ht="18" customHeight="1">
      <c r="B25" s="1">
        <f>B3/B4</f>
        <v>0.5</v>
      </c>
      <c r="C25" s="1">
        <f>B5/B6</f>
        <v>1.5</v>
      </c>
      <c r="D25" s="1">
        <f>2*B25*C25</f>
        <v>1.5</v>
      </c>
      <c r="E25" s="1">
        <f>B25</f>
        <v>0.5</v>
      </c>
      <c r="F25" s="1">
        <v>0.3</v>
      </c>
      <c r="G25" s="1">
        <f>10*(1+F25)*(1+3*D25)^2</f>
        <v>393.25</v>
      </c>
      <c r="H25" s="1">
        <f>12+72*D25+150*D25^2+90*D25^3+F25*(11+66*D25+135*D25^2+90*D25^3)+30*E25^2*(D25+D25^2)+5*F25*E25^2*(8*D25+9*D25^2)</f>
        <v>1016.71875</v>
      </c>
      <c r="I25" s="28">
        <f>G25/H25</f>
        <v>0.38678346396188718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梁_大変形解析</vt:lpstr>
      <vt:lpstr>I 断面1</vt:lpstr>
    </vt:vector>
  </TitlesOfParts>
  <Company>航空宇宙カンパニー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滝 敏美</dc:creator>
  <cp:lastModifiedBy>滝 敏美</cp:lastModifiedBy>
  <cp:lastPrinted>2019-05-10T00:55:58Z</cp:lastPrinted>
  <dcterms:created xsi:type="dcterms:W3CDTF">2019-03-26T00:30:25Z</dcterms:created>
  <dcterms:modified xsi:type="dcterms:W3CDTF">2019-08-22T23:26:01Z</dcterms:modified>
</cp:coreProperties>
</file>